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527"/>
  <workbookPr defaultThemeVersion="124226"/>
  <mc:AlternateContent xmlns:mc="http://schemas.openxmlformats.org/markup-compatibility/2006">
    <mc:Choice Requires="x15">
      <x15ac:absPath xmlns:x15ac="http://schemas.microsoft.com/office/spreadsheetml/2010/11/ac" url="https://unitedchurch-my.sharepoint.com/personal/cjames_united-church_ca/Documents/Documents/_website stuff/Financial/"/>
    </mc:Choice>
  </mc:AlternateContent>
  <xr:revisionPtr revIDLastSave="1" documentId="13_ncr:1_{0A9D34E7-428F-44F4-97AE-6F79D7E1531D}" xr6:coauthVersionLast="47" xr6:coauthVersionMax="47" xr10:uidLastSave="{58885157-0F49-48CA-AF81-6682A68C9782}"/>
  <bookViews>
    <workbookView xWindow="28680" yWindow="-120" windowWidth="29040" windowHeight="15720" xr2:uid="{00000000-000D-0000-FFFF-FFFF00000000}"/>
  </bookViews>
  <sheets>
    <sheet name="2027 Calculator" sheetId="3" r:id="rId1"/>
    <sheet name="RateTable" sheetId="4" state="hidden" r:id="rId2"/>
  </sheets>
  <definedNames>
    <definedName name="CoreER">RateTable!$B$9</definedName>
    <definedName name="EI">RateTable!$B$11</definedName>
    <definedName name="EN35CF">RateTable!$B$34</definedName>
    <definedName name="EN35CS">RateTable!$B$33</definedName>
    <definedName name="EN35OF">RateTable!#REF!</definedName>
    <definedName name="EN35OS">RateTable!#REF!</definedName>
    <definedName name="FedFamily">RateTable!$B$29</definedName>
    <definedName name="LTD">RateTable!$B$21</definedName>
    <definedName name="MBTax">RateTable!$B$26</definedName>
    <definedName name="MBTaxPortion">RateTable!$B$12</definedName>
    <definedName name="ONTax">RateTable!$B$27</definedName>
    <definedName name="ONTaxPortion">RateTable!$B$13</definedName>
    <definedName name="OptFamily">RateTable!$B$23</definedName>
    <definedName name="OptSingle">RateTable!$B$22</definedName>
    <definedName name="PenEE">RateTable!$B$4</definedName>
    <definedName name="PenER">RateTable!$B$5</definedName>
    <definedName name="QCTax">RateTable!$B$28</definedName>
    <definedName name="QCTaxPortion">RateTable!$B$14</definedName>
    <definedName name="RCP">RateTable!$B$10</definedName>
    <definedName name="RWBTax">RateTable!$B$30</definedName>
    <definedName name="year">RateTable!$B$1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1" i="3" l="1"/>
  <c r="L37" i="3"/>
  <c r="K37" i="3"/>
  <c r="J37" i="3"/>
  <c r="K38" i="3" s="1"/>
  <c r="F27" i="3"/>
  <c r="F19" i="3"/>
  <c r="F18" i="3"/>
  <c r="B30" i="4" l="1"/>
  <c r="B39" i="3"/>
  <c r="I37" i="3"/>
  <c r="H11" i="4"/>
  <c r="B9" i="4" s="1"/>
  <c r="K7" i="4"/>
  <c r="J7" i="4"/>
  <c r="K6" i="4"/>
  <c r="J6" i="4"/>
  <c r="K5" i="4"/>
  <c r="J5" i="4"/>
  <c r="I5" i="4"/>
  <c r="K4" i="4"/>
  <c r="J4" i="4"/>
  <c r="I4" i="4"/>
  <c r="K3" i="4"/>
  <c r="J3" i="4"/>
  <c r="I3" i="4"/>
  <c r="K2" i="4"/>
  <c r="J2" i="4"/>
  <c r="I2" i="4"/>
  <c r="I38" i="3" l="1"/>
  <c r="J38" i="3"/>
  <c r="L38" i="3"/>
  <c r="L39" i="3" s="1"/>
  <c r="M53" i="3" s="1"/>
  <c r="K11" i="4"/>
  <c r="B14" i="4" s="1"/>
  <c r="I11" i="4"/>
  <c r="B12" i="4" s="1"/>
  <c r="J11" i="4"/>
  <c r="B13" i="4" s="1"/>
  <c r="B29" i="4"/>
  <c r="B37" i="3" l="1"/>
  <c r="K39" i="3" l="1"/>
  <c r="L53" i="3" s="1"/>
  <c r="J39" i="3"/>
  <c r="K53" i="3" s="1"/>
  <c r="I39" i="3"/>
  <c r="J53" i="3" s="1"/>
  <c r="E57" i="3" l="1"/>
  <c r="E56" i="3"/>
  <c r="J56" i="3" s="1"/>
  <c r="F29" i="3"/>
  <c r="F28" i="3"/>
  <c r="I19" i="3"/>
  <c r="H28" i="3" l="1"/>
  <c r="I28" i="3"/>
  <c r="H29" i="3"/>
  <c r="G29" i="3"/>
  <c r="I29" i="3"/>
  <c r="H19" i="3"/>
  <c r="G19" i="3"/>
  <c r="F20" i="3" l="1"/>
  <c r="F21" i="3"/>
  <c r="F22" i="3"/>
  <c r="J57" i="3"/>
  <c r="H20" i="3" l="1"/>
  <c r="I20" i="3"/>
  <c r="G20" i="3"/>
  <c r="H21" i="3"/>
  <c r="G21" i="3"/>
  <c r="I21" i="3"/>
  <c r="H22" i="3"/>
  <c r="G22" i="3"/>
  <c r="I22" i="3"/>
  <c r="I30" i="3"/>
  <c r="F23" i="3"/>
  <c r="F30" i="3"/>
  <c r="G30" i="3"/>
  <c r="H23" i="3" l="1"/>
  <c r="H30" i="3"/>
  <c r="I23" i="3"/>
  <c r="G23" i="3"/>
</calcChain>
</file>

<file path=xl/sharedStrings.xml><?xml version="1.0" encoding="utf-8"?>
<sst xmlns="http://schemas.openxmlformats.org/spreadsheetml/2006/main" count="135" uniqueCount="110">
  <si>
    <t>no tax</t>
  </si>
  <si>
    <t>Quebec</t>
  </si>
  <si>
    <t>Ontario</t>
  </si>
  <si>
    <t>Manitoba</t>
  </si>
  <si>
    <t>Paid by Member</t>
  </si>
  <si>
    <t xml:space="preserve">Optional Accidental Death &amp; Dismemberment </t>
  </si>
  <si>
    <t>Available in $10,000 units up to $250,000.</t>
  </si>
  <si>
    <t>Optional Life Insurance (Member &amp; Spouse) - MONTHLY amounts</t>
  </si>
  <si>
    <t xml:space="preserve">Available in units of $10,000 </t>
  </si>
  <si>
    <t>- up to $500,000 for a member with first $100,000 without evidence of insurability</t>
  </si>
  <si>
    <t>- up to $150,000 for spouse/partner with first 10,000 without evidence of insurability</t>
  </si>
  <si>
    <t>Age</t>
  </si>
  <si>
    <t>Non-Smoker, Male</t>
  </si>
  <si>
    <t>Smoker, Male</t>
  </si>
  <si>
    <t>Non-Smoker, Female</t>
  </si>
  <si>
    <t>Smoker, Female</t>
  </si>
  <si>
    <t>up to 30</t>
  </si>
  <si>
    <t>30-34</t>
  </si>
  <si>
    <t>35-39</t>
  </si>
  <si>
    <t>40-44</t>
  </si>
  <si>
    <t>45-49</t>
  </si>
  <si>
    <t>50-54</t>
  </si>
  <si>
    <t>55-59</t>
  </si>
  <si>
    <t>60-64</t>
  </si>
  <si>
    <t>Optional Coverage Rates</t>
  </si>
  <si>
    <t>Member Only (Single): $0.30 per $10,000 (monthly)</t>
  </si>
  <si>
    <t>Member &amp; Family : $0.50 per $10,000 (monthly)</t>
  </si>
  <si>
    <t>UC Pension Contribution   (R CO PEN)</t>
  </si>
  <si>
    <t xml:space="preserve">Long Term Disability(to age 64.5   (LTD) </t>
  </si>
  <si>
    <t>Optional Life Insurance - member   (LIF MEM)</t>
  </si>
  <si>
    <t>Optional Life Insurance - spouse   (LIF SPOUSE)</t>
  </si>
  <si>
    <t>Optional Accidental Death &amp; Dismemberment   (AD&amp;D)</t>
  </si>
  <si>
    <t xml:space="preserve">UC Pension Contribution (EMPR PEN) </t>
  </si>
  <si>
    <t xml:space="preserve">Restorative Care Plan   (RCP)  </t>
  </si>
  <si>
    <t>Paid by Employer</t>
  </si>
  <si>
    <t xml:space="preserve">Benefits Plans (CORE BEN) </t>
  </si>
  <si>
    <t>$</t>
  </si>
  <si>
    <t>If the member has Optional Coverage …</t>
  </si>
  <si>
    <t>Employer Totals:</t>
  </si>
  <si>
    <r>
      <t xml:space="preserve">Single coverage - core benefits </t>
    </r>
    <r>
      <rPr>
        <i/>
        <sz val="10"/>
        <rFont val="Calibri"/>
        <family val="2"/>
        <scheme val="minor"/>
      </rPr>
      <t>(default)</t>
    </r>
  </si>
  <si>
    <t xml:space="preserve">Family coverage - core benefits </t>
  </si>
  <si>
    <t>ENTER "1"    Ministry Personnel &amp; non-ministry personnel, OR
ENTER "1.4"  Ministry Personnel, if minister lives in manse</t>
  </si>
  <si>
    <t>Member Totals:</t>
  </si>
  <si>
    <t>ENTER payroll frequency (12 for monthly, 24 for semi-monthly, 26 for biweekly)</t>
  </si>
  <si>
    <t>ENTER Annual Salary (Pensionable Earnings)</t>
  </si>
  <si>
    <t xml:space="preserve">Quebec Taxable Medical Plan: employees who are covered by an employer sponsored Medical Plan are subject to additional taxation.  Full details are contained in a circular (IN253) from Revenu Quebec http://www.revenuquebec.ca/documents/en/publications/in/in-253-v(2014-10).pdf. This document sets out how this taxable benefit is assessed in our specific circumstances, as our Health &amp; Dental plan is not backed by an insurance policy.  Details of the calculation we use to assess the taxable benefit are on pages 22-24.  We are required to calculate a monthly value (see above) based on a reasonable estimate of the annual claims  for each distinct benefit group (Core Single, Core Family, Optional Single, Optional Family).  Each December we provide a 'true-up' value to reflect actual claims.  </t>
  </si>
  <si>
    <t>ENTER payroll frequencyin the appropriate box below</t>
  </si>
  <si>
    <r>
      <t>Provincial Taxable Benefit</t>
    </r>
    <r>
      <rPr>
        <sz val="10"/>
        <rFont val="Calibri"/>
        <family val="2"/>
        <scheme val="minor"/>
      </rPr>
      <t xml:space="preserve"> - use Federal Taxable Benefit amount  </t>
    </r>
  </si>
  <si>
    <t>Provincial Taxable Benefit amount:</t>
  </si>
  <si>
    <t xml:space="preserve">Provincial Medical Plan  </t>
  </si>
  <si>
    <t>ENTER Annual premium for Life Insurance - member (see Optional Coverage Rates)</t>
  </si>
  <si>
    <t>ENTER Annual premium for  Life Insurance - spouse (see Optional Coverage Rates)</t>
  </si>
  <si>
    <t>ENTER Annual premium for Disability Death &amp; Dismemberment (see Optional Coverage Rates)</t>
  </si>
  <si>
    <t>To calculate Pension and Benefits Deductions:</t>
  </si>
  <si>
    <t>Optional Benefits Coverage</t>
  </si>
  <si>
    <t>Optional benefits coverage is available under the benefits plans.  Employees must enrol in these coverages via the Benefits Centre.</t>
  </si>
  <si>
    <t>Pension</t>
  </si>
  <si>
    <t>Employee</t>
  </si>
  <si>
    <t>Employer</t>
  </si>
  <si>
    <t>Benefits</t>
  </si>
  <si>
    <t>Core</t>
  </si>
  <si>
    <t>LTD</t>
  </si>
  <si>
    <t>Opt H&amp;D Single</t>
  </si>
  <si>
    <t>Opt H&amp;D Family</t>
  </si>
  <si>
    <t>RCP</t>
  </si>
  <si>
    <t>Taxes</t>
  </si>
  <si>
    <t>Federal</t>
  </si>
  <si>
    <t>Core Single</t>
  </si>
  <si>
    <t>Core Family</t>
  </si>
  <si>
    <t>Rates</t>
  </si>
  <si>
    <t>Pennsioner Taxable</t>
  </si>
  <si>
    <t>Per Pay Premium</t>
  </si>
  <si>
    <t>To calculate per pay Federal and Provincial Taxable Benefits:</t>
  </si>
  <si>
    <t>MBTaxPortion</t>
  </si>
  <si>
    <t>ONTaxPortion</t>
  </si>
  <si>
    <t>QCTaxPortion</t>
  </si>
  <si>
    <t>Basic Life (Active)</t>
  </si>
  <si>
    <t>Accidental Death and Dismemberment</t>
  </si>
  <si>
    <t>Dependant Life</t>
  </si>
  <si>
    <t>Basic Life (Retiree)</t>
  </si>
  <si>
    <t>Equals to Dependant Life</t>
  </si>
  <si>
    <t>Goes up and down with the Pensioner Life benefit. Increase or decrease by the % of pensioner life change.</t>
  </si>
  <si>
    <t>Benefit</t>
  </si>
  <si>
    <t>rate</t>
  </si>
  <si>
    <t>MB</t>
  </si>
  <si>
    <t>ON</t>
  </si>
  <si>
    <t>QC</t>
  </si>
  <si>
    <t>Basic Life</t>
  </si>
  <si>
    <t>Pensioner Life</t>
  </si>
  <si>
    <t>Dependent Life</t>
  </si>
  <si>
    <t>AD&amp;D</t>
  </si>
  <si>
    <t>Health</t>
  </si>
  <si>
    <t>Dental</t>
  </si>
  <si>
    <t>EAP</t>
  </si>
  <si>
    <t>Administration Expense</t>
  </si>
  <si>
    <t>Total</t>
  </si>
  <si>
    <t>&lt;= taxable % of core</t>
  </si>
  <si>
    <t>Under 65</t>
  </si>
  <si>
    <t>65-70</t>
  </si>
  <si>
    <t>AGE of Employee</t>
  </si>
  <si>
    <t>&lt;===Federal Taxable Benefit Amount</t>
  </si>
  <si>
    <t>Federal Taxable Benefit for employees not in receipt of United Church of Canada Pension</t>
  </si>
  <si>
    <t>Per Pay Premiums + Tax if applicable</t>
  </si>
  <si>
    <t xml:space="preserve">Quebec Employees Only </t>
  </si>
  <si>
    <t>ENTER YES/NO for Benefits over 71</t>
  </si>
  <si>
    <t>Yes</t>
  </si>
  <si>
    <t>No</t>
  </si>
  <si>
    <t>71-74</t>
  </si>
  <si>
    <t>Over 74</t>
  </si>
  <si>
    <t>QC Taxable Medical Benefit 2027 Placeholder Values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</si>
</sst>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8" formatCode="&quot;$&quot;#,##0.00;[Red]\-&quot;$&quot;#,##0.00"/>
    <numFmt numFmtId="44" formatCode="_-&quot;$&quot;* #,##0.00_-;\-&quot;$&quot;* #,##0.00_-;_-&quot;$&quot;* &quot;-&quot;??_-;_-@_-"/>
    <numFmt numFmtId="43" formatCode="_-* #,##0.00_-;\-* #,##0.00_-;_-* &quot;-&quot;??_-;_-@_-"/>
    <numFmt numFmtId="164" formatCode="_(&quot;$&quot;* #,##0.00_);_(&quot;$&quot;* \(#,##0.00\);_(&quot;$&quot;* &quot;-&quot;??_);_(@_)"/>
    <numFmt numFmtId="165" formatCode="&quot;$&quot;#,##0.00"/>
    <numFmt numFmtId="166" formatCode="0.0"/>
    <numFmt numFmtId="167" formatCode="0.000%"/>
    <numFmt numFmtId="168" formatCode="_-&quot;$&quot;* #,##0.000_-;\-&quot;$&quot;* #,##0.000_-;_-&quot;$&quot;* &quot;-&quot;??_-;_-@_-"/>
    <numFmt numFmtId="169" formatCode="&quot;$&quot;#,##0.00;[Red]&quot;$&quot;#,##0.00"/>
    <numFmt numFmtId="170" formatCode="_(&quot;$&quot;* #,##0.000_);_(&quot;$&quot;* \(#,##0.000\);_(&quot;$&quot;* &quot;-&quot;???_);_(@_)"/>
  </numFmts>
  <fonts count="21" x14ac:knownFonts="1">
    <font>
      <sz val="10"/>
      <name val="Arial"/>
      <family val="2"/>
    </font>
    <font>
      <sz val="10"/>
      <name val="Arial"/>
      <family val="2"/>
    </font>
    <font>
      <sz val="11"/>
      <name val="Arial"/>
      <family val="2"/>
    </font>
    <font>
      <b/>
      <sz val="11"/>
      <name val="Arial"/>
      <family val="2"/>
    </font>
    <font>
      <b/>
      <sz val="12"/>
      <name val="Calibri"/>
      <family val="2"/>
      <scheme val="minor"/>
    </font>
    <font>
      <b/>
      <sz val="10"/>
      <name val="Calibri"/>
      <family val="2"/>
      <scheme val="minor"/>
    </font>
    <font>
      <sz val="10"/>
      <color theme="1"/>
      <name val="Calibri"/>
      <family val="2"/>
      <scheme val="minor"/>
    </font>
    <font>
      <sz val="10"/>
      <name val="Calibri"/>
      <family val="2"/>
      <scheme val="minor"/>
    </font>
    <font>
      <b/>
      <sz val="10"/>
      <name val="Arial"/>
      <family val="2"/>
    </font>
    <font>
      <i/>
      <sz val="10"/>
      <name val="Calibri"/>
      <family val="2"/>
      <scheme val="minor"/>
    </font>
    <font>
      <b/>
      <sz val="10"/>
      <name val="Wingdings"/>
      <charset val="2"/>
    </font>
    <font>
      <sz val="8"/>
      <name val="Calibri"/>
      <family val="2"/>
      <scheme val="minor"/>
    </font>
    <font>
      <b/>
      <sz val="8"/>
      <name val="Calibri"/>
      <family val="2"/>
      <scheme val="minor"/>
    </font>
    <font>
      <sz val="12"/>
      <name val="Arial"/>
      <family val="2"/>
    </font>
    <font>
      <sz val="10"/>
      <color rgb="FFFF0000"/>
      <name val="Arial"/>
      <family val="2"/>
    </font>
    <font>
      <sz val="10"/>
      <color rgb="FFFF0000"/>
      <name val="Calibri"/>
      <family val="2"/>
      <scheme val="minor"/>
    </font>
    <font>
      <sz val="11"/>
      <color rgb="FF000000"/>
      <name val="Calibri"/>
      <family val="2"/>
    </font>
    <font>
      <sz val="10"/>
      <name val="Times New Roman"/>
      <family val="1"/>
    </font>
    <font>
      <sz val="11"/>
      <name val="Calibri"/>
      <family val="2"/>
    </font>
    <font>
      <sz val="11"/>
      <color rgb="FFFF0000"/>
      <name val="Calibri"/>
      <family val="2"/>
    </font>
    <font>
      <b/>
      <sz val="10"/>
      <color theme="0"/>
      <name val="Arial"/>
      <family val="2"/>
    </font>
  </fonts>
  <fills count="5">
    <fill>
      <patternFill patternType="none"/>
    </fill>
    <fill>
      <patternFill patternType="gray125"/>
    </fill>
    <fill>
      <patternFill patternType="solid">
        <fgColor theme="0"/>
        <bgColor indexed="64"/>
      </patternFill>
    </fill>
    <fill>
      <patternFill patternType="solid">
        <fgColor rgb="FFFFFF00"/>
        <bgColor indexed="64"/>
      </patternFill>
    </fill>
    <fill>
      <patternFill patternType="solid">
        <fgColor theme="1"/>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style="thick">
        <color auto="1"/>
      </left>
      <right style="thick">
        <color auto="1"/>
      </right>
      <top style="thick">
        <color auto="1"/>
      </top>
      <bottom style="thick">
        <color auto="1"/>
      </bottom>
      <diagonal/>
    </border>
    <border>
      <left style="thin">
        <color indexed="64"/>
      </left>
      <right/>
      <top style="thin">
        <color indexed="64"/>
      </top>
      <bottom style="thin">
        <color indexed="64"/>
      </bottom>
      <diagonal/>
    </border>
    <border>
      <left/>
      <right/>
      <top/>
      <bottom style="thick">
        <color auto="1"/>
      </bottom>
      <diagonal/>
    </border>
  </borders>
  <cellStyleXfs count="3">
    <xf numFmtId="0" fontId="0" fillId="0" borderId="0"/>
    <xf numFmtId="43" fontId="1" fillId="0" borderId="0" applyFont="0" applyFill="0" applyBorder="0" applyAlignment="0" applyProtection="0"/>
    <xf numFmtId="44" fontId="1" fillId="0" borderId="0" applyFont="0" applyFill="0" applyBorder="0" applyAlignment="0" applyProtection="0"/>
  </cellStyleXfs>
  <cellXfs count="99">
    <xf numFmtId="0" fontId="0" fillId="0" borderId="0" xfId="0"/>
    <xf numFmtId="0" fontId="5" fillId="0" borderId="0" xfId="0" applyFont="1" applyAlignment="1">
      <alignment vertical="center"/>
    </xf>
    <xf numFmtId="0" fontId="7" fillId="0" borderId="0" xfId="0" applyFont="1" applyAlignment="1">
      <alignment horizontal="center" vertical="center"/>
    </xf>
    <xf numFmtId="44" fontId="7" fillId="0" borderId="0" xfId="2" applyFont="1" applyAlignment="1">
      <alignment horizontal="right" vertical="center"/>
    </xf>
    <xf numFmtId="0" fontId="7" fillId="0" borderId="1" xfId="0" applyFont="1" applyBorder="1" applyAlignment="1">
      <alignment horizontal="center" vertical="center" wrapText="1"/>
    </xf>
    <xf numFmtId="0" fontId="7" fillId="0" borderId="0" xfId="0" applyFont="1" applyAlignment="1">
      <alignment vertical="center"/>
    </xf>
    <xf numFmtId="2" fontId="7" fillId="0" borderId="1" xfId="0" applyNumberFormat="1" applyFont="1" applyBorder="1" applyAlignment="1">
      <alignment horizontal="center" vertical="center"/>
    </xf>
    <xf numFmtId="2" fontId="7" fillId="0" borderId="2" xfId="0" applyNumberFormat="1" applyFont="1" applyBorder="1" applyAlignment="1">
      <alignment horizontal="center" vertical="center"/>
    </xf>
    <xf numFmtId="2" fontId="7" fillId="2" borderId="2" xfId="0" applyNumberFormat="1" applyFont="1" applyFill="1" applyBorder="1" applyAlignment="1">
      <alignment horizontal="center" vertical="center"/>
    </xf>
    <xf numFmtId="2" fontId="7" fillId="2" borderId="1" xfId="0" applyNumberFormat="1" applyFont="1" applyFill="1" applyBorder="1" applyAlignment="1">
      <alignment horizontal="center" vertical="center"/>
    </xf>
    <xf numFmtId="0" fontId="7" fillId="0" borderId="0" xfId="0" applyFont="1" applyAlignment="1">
      <alignment horizontal="right" vertical="center"/>
    </xf>
    <xf numFmtId="2" fontId="7" fillId="0" borderId="0" xfId="0" applyNumberFormat="1" applyFont="1" applyAlignment="1">
      <alignment horizontal="center" vertical="center"/>
    </xf>
    <xf numFmtId="0" fontId="5" fillId="0" borderId="0" xfId="0" applyFont="1" applyAlignment="1">
      <alignment horizontal="right" vertical="center"/>
    </xf>
    <xf numFmtId="2" fontId="5" fillId="0" borderId="0" xfId="0" applyNumberFormat="1" applyFont="1" applyAlignment="1">
      <alignment horizontal="left" vertical="center"/>
    </xf>
    <xf numFmtId="165" fontId="5" fillId="0" borderId="0" xfId="0" applyNumberFormat="1" applyFont="1" applyAlignment="1">
      <alignment horizontal="left" vertical="center"/>
    </xf>
    <xf numFmtId="0" fontId="7" fillId="0" borderId="0" xfId="0" applyFont="1" applyAlignment="1">
      <alignment horizontal="left" vertical="center"/>
    </xf>
    <xf numFmtId="165" fontId="7" fillId="0" borderId="0" xfId="0" applyNumberFormat="1" applyFont="1" applyAlignment="1">
      <alignment horizontal="left" vertical="center"/>
    </xf>
    <xf numFmtId="0" fontId="10" fillId="0" borderId="0" xfId="0" quotePrefix="1" applyFont="1" applyAlignment="1">
      <alignment horizontal="left" vertical="center"/>
    </xf>
    <xf numFmtId="43" fontId="7" fillId="0" borderId="0" xfId="1" applyFont="1" applyAlignment="1">
      <alignment vertical="center"/>
    </xf>
    <xf numFmtId="0" fontId="2" fillId="0" borderId="0" xfId="0" applyFont="1" applyAlignment="1">
      <alignment vertical="center"/>
    </xf>
    <xf numFmtId="0" fontId="3" fillId="0" borderId="0" xfId="0" applyFont="1" applyAlignment="1">
      <alignment vertical="center"/>
    </xf>
    <xf numFmtId="9" fontId="0" fillId="0" borderId="0" xfId="0" applyNumberFormat="1"/>
    <xf numFmtId="0" fontId="8" fillId="0" borderId="0" xfId="0" applyFont="1"/>
    <xf numFmtId="44" fontId="0" fillId="0" borderId="0" xfId="2" applyFont="1"/>
    <xf numFmtId="0" fontId="0" fillId="3" borderId="0" xfId="0" applyFill="1"/>
    <xf numFmtId="8" fontId="0" fillId="3" borderId="0" xfId="0" applyNumberFormat="1" applyFill="1"/>
    <xf numFmtId="44" fontId="7" fillId="3" borderId="0" xfId="2" applyFont="1" applyFill="1" applyAlignment="1">
      <alignment vertical="center"/>
    </xf>
    <xf numFmtId="0" fontId="5" fillId="0" borderId="0" xfId="0" applyFont="1" applyAlignment="1">
      <alignment vertical="center" wrapText="1"/>
    </xf>
    <xf numFmtId="0" fontId="8" fillId="0" borderId="0" xfId="0" applyFont="1" applyAlignment="1">
      <alignment vertical="center" wrapText="1"/>
    </xf>
    <xf numFmtId="0" fontId="0" fillId="0" borderId="0" xfId="0" applyAlignment="1">
      <alignment vertical="center"/>
    </xf>
    <xf numFmtId="0" fontId="7" fillId="0" borderId="0" xfId="0" applyFont="1" applyAlignment="1">
      <alignment horizontal="left" vertical="center" wrapText="1"/>
    </xf>
    <xf numFmtId="0" fontId="7" fillId="0" borderId="0" xfId="0" applyFont="1" applyAlignment="1">
      <alignment vertical="center" wrapText="1"/>
    </xf>
    <xf numFmtId="0" fontId="0" fillId="0" borderId="0" xfId="0" applyAlignment="1">
      <alignment vertical="center" wrapText="1"/>
    </xf>
    <xf numFmtId="16" fontId="0" fillId="0" borderId="0" xfId="0" applyNumberFormat="1"/>
    <xf numFmtId="10" fontId="14" fillId="3" borderId="0" xfId="0" applyNumberFormat="1" applyFont="1" applyFill="1"/>
    <xf numFmtId="0" fontId="14" fillId="3" borderId="0" xfId="0" applyFont="1" applyFill="1"/>
    <xf numFmtId="0" fontId="14" fillId="0" borderId="0" xfId="0" applyFont="1"/>
    <xf numFmtId="9" fontId="14" fillId="3" borderId="0" xfId="0" applyNumberFormat="1" applyFont="1" applyFill="1"/>
    <xf numFmtId="44" fontId="0" fillId="0" borderId="0" xfId="0" applyNumberFormat="1"/>
    <xf numFmtId="167" fontId="14" fillId="3" borderId="0" xfId="0" applyNumberFormat="1" applyFont="1" applyFill="1"/>
    <xf numFmtId="169" fontId="0" fillId="0" borderId="0" xfId="0" applyNumberFormat="1"/>
    <xf numFmtId="44" fontId="15" fillId="3" borderId="0" xfId="2" applyFont="1" applyFill="1" applyAlignment="1">
      <alignment vertical="center"/>
    </xf>
    <xf numFmtId="165" fontId="7" fillId="0" borderId="1" xfId="2" applyNumberFormat="1" applyFont="1" applyBorder="1" applyAlignment="1">
      <alignment vertical="center"/>
    </xf>
    <xf numFmtId="0" fontId="11" fillId="0" borderId="0" xfId="0" applyFont="1" applyAlignment="1">
      <alignment vertical="center"/>
    </xf>
    <xf numFmtId="14" fontId="12" fillId="0" borderId="0" xfId="0" applyNumberFormat="1" applyFont="1" applyAlignment="1">
      <alignment vertical="center"/>
    </xf>
    <xf numFmtId="170" fontId="0" fillId="0" borderId="0" xfId="0" applyNumberFormat="1"/>
    <xf numFmtId="164" fontId="0" fillId="0" borderId="0" xfId="0" applyNumberFormat="1"/>
    <xf numFmtId="0" fontId="16" fillId="0" borderId="0" xfId="0" applyFont="1" applyAlignment="1">
      <alignment horizontal="right" vertical="center"/>
    </xf>
    <xf numFmtId="0" fontId="16" fillId="0" borderId="0" xfId="0" applyFont="1" applyAlignment="1">
      <alignment vertical="center"/>
    </xf>
    <xf numFmtId="0" fontId="17" fillId="0" borderId="0" xfId="0" applyFont="1"/>
    <xf numFmtId="0" fontId="18" fillId="0" borderId="0" xfId="0" applyFont="1" applyAlignment="1">
      <alignment vertical="center" wrapText="1"/>
    </xf>
    <xf numFmtId="0" fontId="16" fillId="3" borderId="0" xfId="0" applyFont="1" applyFill="1" applyAlignment="1">
      <alignment horizontal="right" vertical="center"/>
    </xf>
    <xf numFmtId="0" fontId="19" fillId="2" borderId="0" xfId="0" applyFont="1" applyFill="1" applyAlignment="1">
      <alignment horizontal="right" vertical="center"/>
    </xf>
    <xf numFmtId="0" fontId="16" fillId="2" borderId="0" xfId="0" applyFont="1" applyFill="1" applyAlignment="1">
      <alignment vertical="center"/>
    </xf>
    <xf numFmtId="10" fontId="14" fillId="0" borderId="0" xfId="0" applyNumberFormat="1" applyFont="1"/>
    <xf numFmtId="168" fontId="14" fillId="3" borderId="0" xfId="2" applyNumberFormat="1" applyFont="1" applyFill="1"/>
    <xf numFmtId="44" fontId="14" fillId="0" borderId="0" xfId="2" applyFont="1" applyFill="1"/>
    <xf numFmtId="0" fontId="8" fillId="0" borderId="7" xfId="0" applyFont="1" applyBorder="1" applyAlignment="1">
      <alignment vertical="center" wrapText="1"/>
    </xf>
    <xf numFmtId="0" fontId="8" fillId="0" borderId="7" xfId="0" applyFont="1" applyBorder="1" applyAlignment="1">
      <alignment vertical="center"/>
    </xf>
    <xf numFmtId="44" fontId="7" fillId="0" borderId="7" xfId="2" applyFont="1" applyFill="1" applyBorder="1" applyAlignment="1" applyProtection="1">
      <alignment horizontal="center" vertical="center"/>
      <protection locked="0"/>
    </xf>
    <xf numFmtId="44" fontId="0" fillId="0" borderId="7" xfId="2" applyFont="1" applyBorder="1" applyAlignment="1">
      <alignment vertical="center"/>
    </xf>
    <xf numFmtId="44" fontId="6" fillId="0" borderId="7" xfId="2" applyFont="1" applyBorder="1" applyAlignment="1">
      <alignment horizontal="left" vertical="center"/>
    </xf>
    <xf numFmtId="44" fontId="20" fillId="4" borderId="7" xfId="2" applyFont="1" applyFill="1" applyBorder="1" applyAlignment="1">
      <alignment vertical="center"/>
    </xf>
    <xf numFmtId="165" fontId="5" fillId="0" borderId="0" xfId="0" quotePrefix="1" applyNumberFormat="1" applyFont="1" applyAlignment="1">
      <alignment horizontal="left" vertical="center"/>
    </xf>
    <xf numFmtId="2" fontId="5" fillId="0" borderId="0" xfId="0" quotePrefix="1" applyNumberFormat="1" applyFont="1" applyAlignment="1">
      <alignment horizontal="left" vertical="center"/>
    </xf>
    <xf numFmtId="44" fontId="8" fillId="0" borderId="7" xfId="2" applyFont="1" applyBorder="1" applyAlignment="1">
      <alignment vertical="center" wrapText="1"/>
    </xf>
    <xf numFmtId="44" fontId="8" fillId="0" borderId="7" xfId="2" applyFont="1" applyBorder="1" applyAlignment="1">
      <alignment vertical="center"/>
    </xf>
    <xf numFmtId="1" fontId="7" fillId="3" borderId="1" xfId="0" applyNumberFormat="1" applyFont="1" applyFill="1" applyBorder="1" applyAlignment="1" applyProtection="1">
      <alignment horizontal="center" vertical="center"/>
      <protection locked="0"/>
    </xf>
    <xf numFmtId="2" fontId="7" fillId="3" borderId="8" xfId="0" applyNumberFormat="1" applyFont="1" applyFill="1" applyBorder="1" applyAlignment="1" applyProtection="1">
      <alignment horizontal="center" vertical="center"/>
      <protection locked="0"/>
    </xf>
    <xf numFmtId="1" fontId="7" fillId="3" borderId="8" xfId="0" applyNumberFormat="1" applyFont="1" applyFill="1" applyBorder="1" applyAlignment="1" applyProtection="1">
      <alignment horizontal="center" vertical="center"/>
      <protection locked="0"/>
    </xf>
    <xf numFmtId="2" fontId="7" fillId="3" borderId="1" xfId="0" applyNumberFormat="1" applyFont="1" applyFill="1" applyBorder="1" applyAlignment="1" applyProtection="1">
      <alignment horizontal="center" vertical="center"/>
      <protection locked="0"/>
    </xf>
    <xf numFmtId="166" fontId="7" fillId="3" borderId="1" xfId="0" applyNumberFormat="1" applyFont="1" applyFill="1" applyBorder="1" applyAlignment="1" applyProtection="1">
      <alignment horizontal="center" vertical="center"/>
      <protection locked="0"/>
    </xf>
    <xf numFmtId="2" fontId="7" fillId="3" borderId="1" xfId="0" applyNumberFormat="1" applyFont="1" applyFill="1" applyBorder="1" applyAlignment="1">
      <alignment horizontal="center" vertical="center"/>
    </xf>
    <xf numFmtId="0" fontId="8" fillId="0" borderId="7" xfId="0" applyFont="1" applyBorder="1" applyAlignment="1">
      <alignment horizontal="center" vertical="center" wrapText="1"/>
    </xf>
    <xf numFmtId="0" fontId="8" fillId="0" borderId="7" xfId="0" applyFont="1" applyBorder="1" applyAlignment="1">
      <alignment horizontal="center" vertical="center"/>
    </xf>
    <xf numFmtId="43" fontId="16" fillId="3" borderId="0" xfId="1" applyFont="1" applyFill="1" applyAlignment="1">
      <alignment horizontal="right" vertical="center"/>
    </xf>
    <xf numFmtId="0" fontId="7" fillId="0" borderId="0" xfId="0" applyFont="1" applyAlignment="1">
      <alignment horizontal="left" vertical="center" wrapText="1"/>
    </xf>
    <xf numFmtId="0" fontId="7" fillId="0" borderId="0" xfId="0" applyFont="1" applyAlignment="1">
      <alignment horizontal="center" vertical="center" wrapText="1"/>
    </xf>
    <xf numFmtId="0" fontId="0" fillId="0" borderId="0" xfId="0" applyAlignment="1">
      <alignment vertical="center" wrapText="1"/>
    </xf>
    <xf numFmtId="0" fontId="7" fillId="0" borderId="4" xfId="0" applyFont="1" applyBorder="1" applyAlignment="1">
      <alignment horizontal="center" vertical="center" wrapText="1"/>
    </xf>
    <xf numFmtId="0" fontId="0" fillId="0" borderId="6" xfId="0" applyBorder="1" applyAlignment="1">
      <alignment horizontal="center" vertical="center" wrapText="1"/>
    </xf>
    <xf numFmtId="0" fontId="0" fillId="0" borderId="5" xfId="0" applyBorder="1" applyAlignment="1">
      <alignment vertical="center" wrapText="1"/>
    </xf>
    <xf numFmtId="0" fontId="0" fillId="0" borderId="2" xfId="0" applyBorder="1" applyAlignment="1">
      <alignment vertical="center" wrapText="1"/>
    </xf>
    <xf numFmtId="0" fontId="7" fillId="0" borderId="0" xfId="0" applyFont="1" applyAlignment="1">
      <alignment horizontal="left" vertical="center"/>
    </xf>
    <xf numFmtId="0" fontId="5" fillId="0" borderId="0" xfId="0" applyFont="1" applyAlignment="1">
      <alignment vertical="center" wrapText="1"/>
    </xf>
    <xf numFmtId="0" fontId="4" fillId="0" borderId="0" xfId="0" applyFont="1" applyAlignment="1">
      <alignment vertical="center" wrapText="1"/>
    </xf>
    <xf numFmtId="0" fontId="0" fillId="0" borderId="0" xfId="0" applyAlignment="1">
      <alignment vertical="center"/>
    </xf>
    <xf numFmtId="0" fontId="20" fillId="4" borderId="9" xfId="0" applyFont="1" applyFill="1" applyBorder="1" applyAlignment="1">
      <alignment horizontal="center" vertical="center" wrapText="1"/>
    </xf>
    <xf numFmtId="0" fontId="4" fillId="0" borderId="0" xfId="0" applyFont="1" applyAlignment="1">
      <alignment horizontal="center" vertical="center"/>
    </xf>
    <xf numFmtId="0" fontId="13" fillId="0" borderId="0" xfId="0" applyFont="1" applyAlignment="1">
      <alignment horizontal="center" vertical="center"/>
    </xf>
    <xf numFmtId="0" fontId="8" fillId="0" borderId="0" xfId="0" applyFont="1" applyAlignment="1">
      <alignment vertical="center" wrapText="1"/>
    </xf>
    <xf numFmtId="0" fontId="7" fillId="0" borderId="0" xfId="0" applyFont="1" applyAlignment="1">
      <alignment vertical="center"/>
    </xf>
    <xf numFmtId="0" fontId="0" fillId="0" borderId="3" xfId="0" applyBorder="1" applyAlignment="1">
      <alignment vertical="center" wrapText="1"/>
    </xf>
    <xf numFmtId="0" fontId="7" fillId="0" borderId="0" xfId="0" applyFont="1" applyAlignment="1">
      <alignment vertical="center" wrapText="1"/>
    </xf>
    <xf numFmtId="0" fontId="13" fillId="0" borderId="0" xfId="0" applyFont="1" applyAlignment="1">
      <alignment vertical="center" wrapText="1"/>
    </xf>
    <xf numFmtId="0" fontId="5" fillId="3" borderId="0" xfId="0" applyFont="1" applyFill="1" applyAlignment="1">
      <alignment vertical="center" wrapText="1"/>
    </xf>
    <xf numFmtId="0" fontId="0" fillId="3" borderId="0" xfId="0" applyFill="1" applyAlignment="1">
      <alignment vertical="center" wrapText="1"/>
    </xf>
    <xf numFmtId="0" fontId="0" fillId="0" borderId="0" xfId="0" applyAlignment="1">
      <alignment horizontal="left" vertical="center" wrapText="1"/>
    </xf>
    <xf numFmtId="0" fontId="16" fillId="0" borderId="0" xfId="0" applyFont="1" applyAlignment="1">
      <alignment vertical="center"/>
    </xf>
  </cellXfs>
  <cellStyles count="3">
    <cellStyle name="Comma" xfId="1" builtinId="3"/>
    <cellStyle name="Currency" xfId="2"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10" Type="http://schemas.openxmlformats.org/officeDocument/2006/relationships/customXml" Target="../customXml/item4.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62"/>
  <sheetViews>
    <sheetView tabSelected="1" zoomScale="95" zoomScaleNormal="95" workbookViewId="0">
      <selection activeCell="N32" sqref="N32"/>
    </sheetView>
  </sheetViews>
  <sheetFormatPr defaultColWidth="9.1796875" defaultRowHeight="12.5" x14ac:dyDescent="0.25"/>
  <cols>
    <col min="1" max="3" width="9.1796875" style="29"/>
    <col min="4" max="4" width="14.1796875" style="29" customWidth="1"/>
    <col min="5" max="5" width="9.81640625" style="29" customWidth="1"/>
    <col min="6" max="6" width="9.1796875" style="29"/>
    <col min="7" max="8" width="10.81640625" style="29" customWidth="1"/>
    <col min="9" max="9" width="11.54296875" style="29" bestFit="1" customWidth="1"/>
    <col min="10" max="10" width="9.81640625" style="29" customWidth="1"/>
    <col min="11" max="11" width="11.54296875" style="29" customWidth="1"/>
    <col min="12" max="12" width="9.54296875" style="29" bestFit="1" customWidth="1"/>
    <col min="13" max="13" width="13.81640625" style="29" customWidth="1"/>
    <col min="14" max="14" width="9.1796875" style="29"/>
    <col min="15" max="15" width="13.81640625" style="29" customWidth="1"/>
    <col min="16" max="16384" width="9.1796875" style="29"/>
  </cols>
  <sheetData>
    <row r="1" spans="1:20" ht="30" customHeight="1" x14ac:dyDescent="0.25">
      <c r="A1" s="88" t="str">
        <f>CONCATENATE("Budgeting Tools for Treasurers:   Calculating Pension &amp; Benefits Deductions and Taxable Benefits ",RateTable!B1)</f>
        <v>Budgeting Tools for Treasurers:   Calculating Pension &amp; Benefits Deductions and Taxable Benefits 2027</v>
      </c>
      <c r="B1" s="89"/>
      <c r="C1" s="89"/>
      <c r="D1" s="89"/>
      <c r="E1" s="89"/>
      <c r="F1" s="89"/>
      <c r="G1" s="89"/>
      <c r="H1" s="89"/>
      <c r="I1" s="89"/>
      <c r="J1" s="89"/>
    </row>
    <row r="2" spans="1:20" ht="12.75" customHeight="1" x14ac:dyDescent="0.25">
      <c r="A2" s="85" t="s">
        <v>53</v>
      </c>
      <c r="B2" s="94"/>
      <c r="C2" s="94"/>
      <c r="D2" s="94"/>
      <c r="E2" s="94"/>
      <c r="F2" s="94"/>
      <c r="G2" s="94"/>
      <c r="H2" s="94"/>
      <c r="I2" s="94"/>
      <c r="J2" s="94"/>
      <c r="L2" s="85" t="s">
        <v>54</v>
      </c>
      <c r="M2" s="85"/>
      <c r="N2" s="85"/>
      <c r="O2" s="85"/>
      <c r="P2" s="85"/>
      <c r="Q2" s="85"/>
      <c r="R2" s="85"/>
      <c r="S2" s="85"/>
    </row>
    <row r="3" spans="1:20" ht="13" x14ac:dyDescent="0.25">
      <c r="A3" s="2">
        <v>1</v>
      </c>
      <c r="B3" s="5" t="s">
        <v>44</v>
      </c>
      <c r="C3" s="5"/>
      <c r="D3" s="5"/>
      <c r="E3" s="5"/>
      <c r="F3" s="5"/>
      <c r="G3" s="5"/>
      <c r="H3" s="5"/>
      <c r="I3" s="3" t="s">
        <v>36</v>
      </c>
      <c r="J3" s="70">
        <v>10000</v>
      </c>
    </row>
    <row r="4" spans="1:20" ht="5.25" customHeight="1" x14ac:dyDescent="0.25">
      <c r="A4" s="84"/>
      <c r="B4" s="90"/>
      <c r="C4" s="90"/>
      <c r="D4" s="90"/>
      <c r="E4" s="90"/>
      <c r="F4" s="90"/>
      <c r="G4" s="90"/>
      <c r="H4" s="90"/>
      <c r="I4" s="90"/>
      <c r="J4" s="90"/>
    </row>
    <row r="5" spans="1:20" ht="25.5" customHeight="1" x14ac:dyDescent="0.25">
      <c r="A5" s="2">
        <v>2</v>
      </c>
      <c r="B5" s="93" t="s">
        <v>41</v>
      </c>
      <c r="C5" s="78"/>
      <c r="D5" s="78"/>
      <c r="E5" s="78"/>
      <c r="F5" s="78"/>
      <c r="G5" s="78"/>
      <c r="H5" s="78"/>
      <c r="I5" s="5"/>
      <c r="J5" s="71">
        <v>1</v>
      </c>
      <c r="L5" s="97" t="s">
        <v>55</v>
      </c>
      <c r="M5" s="97"/>
      <c r="N5" s="97"/>
      <c r="O5" s="97"/>
      <c r="P5" s="97"/>
      <c r="Q5" s="97"/>
      <c r="R5" s="97"/>
    </row>
    <row r="6" spans="1:20" ht="5.25" customHeight="1" x14ac:dyDescent="0.25">
      <c r="A6" s="84"/>
      <c r="B6" s="90"/>
      <c r="C6" s="90"/>
      <c r="D6" s="90"/>
      <c r="E6" s="90"/>
      <c r="F6" s="90"/>
      <c r="G6" s="90"/>
      <c r="H6" s="90"/>
      <c r="I6" s="90"/>
      <c r="J6" s="90"/>
    </row>
    <row r="7" spans="1:20" ht="12.75" customHeight="1" x14ac:dyDescent="0.25">
      <c r="A7" s="2">
        <v>3</v>
      </c>
      <c r="B7" s="5" t="s">
        <v>43</v>
      </c>
      <c r="C7" s="5"/>
      <c r="D7" s="5"/>
      <c r="E7" s="5"/>
      <c r="F7" s="5"/>
      <c r="G7" s="5"/>
      <c r="H7" s="5"/>
      <c r="I7" s="5"/>
      <c r="J7" s="67">
        <v>12</v>
      </c>
      <c r="L7" s="93"/>
      <c r="M7" s="78"/>
    </row>
    <row r="8" spans="1:20" ht="5.25" customHeight="1" x14ac:dyDescent="0.25">
      <c r="A8" s="84"/>
      <c r="B8" s="90"/>
      <c r="C8" s="90"/>
      <c r="D8" s="90"/>
      <c r="E8" s="90"/>
      <c r="F8" s="90"/>
      <c r="G8" s="90"/>
      <c r="H8" s="90"/>
      <c r="I8" s="90"/>
      <c r="J8" s="90"/>
    </row>
    <row r="9" spans="1:20" ht="11" customHeight="1" x14ac:dyDescent="0.25">
      <c r="A9" s="2">
        <v>4</v>
      </c>
      <c r="B9" s="5" t="s">
        <v>104</v>
      </c>
      <c r="C9" s="28"/>
      <c r="D9" s="28"/>
      <c r="E9" s="28"/>
      <c r="F9" s="28"/>
      <c r="G9" s="28"/>
      <c r="H9" s="28"/>
      <c r="I9" s="28"/>
      <c r="J9" s="67" t="s">
        <v>105</v>
      </c>
    </row>
    <row r="10" spans="1:20" ht="13" x14ac:dyDescent="0.25">
      <c r="A10" s="91" t="s">
        <v>37</v>
      </c>
      <c r="B10" s="86"/>
      <c r="C10" s="86"/>
      <c r="D10" s="86"/>
      <c r="E10" s="86"/>
      <c r="F10" s="86"/>
      <c r="G10" s="86"/>
      <c r="H10" s="86"/>
      <c r="I10" s="86"/>
      <c r="J10" s="86"/>
      <c r="L10" s="5" t="s">
        <v>24</v>
      </c>
      <c r="M10" s="28"/>
      <c r="N10" s="28"/>
      <c r="O10" s="28"/>
      <c r="P10" s="28"/>
      <c r="Q10" s="28"/>
      <c r="R10" s="28"/>
      <c r="S10" s="28"/>
      <c r="T10" s="28"/>
    </row>
    <row r="11" spans="1:20" ht="13" x14ac:dyDescent="0.25">
      <c r="B11" s="15" t="s">
        <v>50</v>
      </c>
      <c r="E11" s="5"/>
      <c r="F11" s="5"/>
      <c r="G11" s="5"/>
      <c r="I11" s="3" t="s">
        <v>36</v>
      </c>
      <c r="J11" s="70">
        <v>0</v>
      </c>
      <c r="L11" s="5" t="s">
        <v>7</v>
      </c>
    </row>
    <row r="12" spans="1:20" ht="13.5" customHeight="1" x14ac:dyDescent="0.25">
      <c r="B12" s="15" t="s">
        <v>51</v>
      </c>
      <c r="E12" s="5"/>
      <c r="F12" s="5"/>
      <c r="G12" s="5"/>
      <c r="I12" s="3" t="s">
        <v>36</v>
      </c>
      <c r="J12" s="70">
        <v>0</v>
      </c>
      <c r="M12" s="5" t="s">
        <v>8</v>
      </c>
      <c r="N12" s="5"/>
      <c r="O12" s="5"/>
      <c r="P12" s="5"/>
      <c r="Q12" s="5"/>
      <c r="R12" s="5"/>
      <c r="S12" s="5"/>
    </row>
    <row r="13" spans="1:20" ht="12.75" customHeight="1" x14ac:dyDescent="0.25">
      <c r="B13" s="15" t="s">
        <v>52</v>
      </c>
      <c r="E13" s="5"/>
      <c r="F13" s="5"/>
      <c r="G13" s="5"/>
      <c r="I13" s="3" t="s">
        <v>36</v>
      </c>
      <c r="J13" s="70">
        <v>0</v>
      </c>
      <c r="M13" s="5" t="s">
        <v>9</v>
      </c>
      <c r="N13" s="5"/>
      <c r="O13" s="5"/>
      <c r="P13" s="5"/>
      <c r="Q13" s="5"/>
      <c r="R13" s="5"/>
      <c r="S13" s="5"/>
    </row>
    <row r="14" spans="1:20" ht="12.75" customHeight="1" x14ac:dyDescent="0.25">
      <c r="A14" s="84"/>
      <c r="B14" s="90"/>
      <c r="C14" s="90"/>
      <c r="D14" s="90"/>
      <c r="E14" s="90"/>
      <c r="F14" s="90"/>
      <c r="G14" s="90"/>
      <c r="H14" s="90"/>
      <c r="I14" s="90"/>
      <c r="J14" s="90"/>
      <c r="M14" s="5" t="s">
        <v>10</v>
      </c>
      <c r="N14" s="5"/>
      <c r="O14" s="5"/>
      <c r="P14" s="5"/>
      <c r="Q14" s="5"/>
      <c r="R14" s="5"/>
      <c r="S14" s="5"/>
    </row>
    <row r="15" spans="1:20" ht="39" x14ac:dyDescent="0.25">
      <c r="A15" s="5"/>
      <c r="B15" s="5"/>
      <c r="C15" s="5"/>
      <c r="D15" s="5"/>
      <c r="F15" s="77" t="s">
        <v>102</v>
      </c>
      <c r="G15" s="78"/>
      <c r="H15" s="78"/>
      <c r="I15" s="78"/>
      <c r="M15" s="31" t="s">
        <v>11</v>
      </c>
      <c r="N15" s="31" t="s">
        <v>12</v>
      </c>
      <c r="O15" s="31" t="s">
        <v>13</v>
      </c>
      <c r="P15" s="31" t="s">
        <v>14</v>
      </c>
      <c r="Q15" s="31" t="s">
        <v>15</v>
      </c>
    </row>
    <row r="16" spans="1:20" ht="12.75" customHeight="1" x14ac:dyDescent="0.25">
      <c r="A16" s="5"/>
      <c r="B16" s="5"/>
      <c r="C16" s="5"/>
      <c r="D16" s="5"/>
      <c r="F16" s="79" t="s">
        <v>71</v>
      </c>
      <c r="G16" s="81"/>
      <c r="H16" s="81"/>
      <c r="I16" s="82"/>
      <c r="M16" s="5" t="s">
        <v>16</v>
      </c>
      <c r="N16" s="18">
        <v>0.5</v>
      </c>
      <c r="O16" s="18">
        <v>1</v>
      </c>
      <c r="P16" s="18">
        <v>0.3</v>
      </c>
      <c r="Q16" s="18">
        <v>0.4</v>
      </c>
    </row>
    <row r="17" spans="1:21" ht="12.75" customHeight="1" x14ac:dyDescent="0.25">
      <c r="A17" s="5" t="s">
        <v>4</v>
      </c>
      <c r="B17" s="5"/>
      <c r="C17" s="5"/>
      <c r="D17" s="5"/>
      <c r="F17" s="80"/>
      <c r="G17" s="4" t="s">
        <v>3</v>
      </c>
      <c r="H17" s="4" t="s">
        <v>2</v>
      </c>
      <c r="I17" s="4" t="s">
        <v>1</v>
      </c>
      <c r="M17" s="5" t="s">
        <v>17</v>
      </c>
      <c r="N17" s="18">
        <v>0.5</v>
      </c>
      <c r="O17" s="18">
        <v>1</v>
      </c>
      <c r="P17" s="18">
        <v>0.3</v>
      </c>
      <c r="Q17" s="18">
        <v>0.4</v>
      </c>
      <c r="T17" s="5"/>
    </row>
    <row r="18" spans="1:21" ht="12.75" customHeight="1" x14ac:dyDescent="0.25">
      <c r="A18" s="83" t="s">
        <v>27</v>
      </c>
      <c r="B18" s="83"/>
      <c r="C18" s="83"/>
      <c r="D18" s="83"/>
      <c r="F18" s="72">
        <f>IF(J9="Yes",0,IF(J3-J5=0, 0, J3*J5*PenEE)/IF(J7=0, 1, J7))</f>
        <v>0</v>
      </c>
      <c r="G18" s="7" t="s">
        <v>0</v>
      </c>
      <c r="H18" s="6" t="s">
        <v>0</v>
      </c>
      <c r="I18" s="6" t="s">
        <v>0</v>
      </c>
      <c r="M18" s="5" t="s">
        <v>18</v>
      </c>
      <c r="N18" s="18">
        <v>0.5</v>
      </c>
      <c r="O18" s="18">
        <v>1.1000000000000001</v>
      </c>
      <c r="P18" s="18">
        <v>0.4</v>
      </c>
      <c r="Q18" s="18">
        <v>0.6</v>
      </c>
      <c r="T18" s="5"/>
    </row>
    <row r="19" spans="1:21" ht="12.75" customHeight="1" x14ac:dyDescent="0.25">
      <c r="A19" s="83" t="s">
        <v>28</v>
      </c>
      <c r="B19" s="83"/>
      <c r="C19" s="83"/>
      <c r="D19" s="83"/>
      <c r="F19" s="72">
        <f>IF(J9="Yes",0,(J3*J5*LTD)/IF(J7=0, 1, J7))</f>
        <v>0</v>
      </c>
      <c r="G19" s="8">
        <f>F19*MBTax%</f>
        <v>0</v>
      </c>
      <c r="H19" s="9">
        <f>F19*ONTax%</f>
        <v>0</v>
      </c>
      <c r="I19" s="9">
        <f>F19*QCTax%</f>
        <v>0</v>
      </c>
      <c r="M19" s="5" t="s">
        <v>19</v>
      </c>
      <c r="N19" s="18">
        <v>0.7</v>
      </c>
      <c r="O19" s="18">
        <v>1.8</v>
      </c>
      <c r="P19" s="18">
        <v>0.6</v>
      </c>
      <c r="Q19" s="18">
        <v>1</v>
      </c>
      <c r="T19" s="5"/>
    </row>
    <row r="20" spans="1:21" ht="12.75" customHeight="1" x14ac:dyDescent="0.25">
      <c r="A20" s="83" t="s">
        <v>29</v>
      </c>
      <c r="B20" s="83"/>
      <c r="C20" s="83"/>
      <c r="D20" s="83"/>
      <c r="F20" s="6">
        <f>IF(J11=0, 0, J11)/ IF(J7=0, 1,J7)</f>
        <v>0</v>
      </c>
      <c r="G20" s="8">
        <f>F20*MBTax%</f>
        <v>0</v>
      </c>
      <c r="H20" s="9">
        <f>F20*ONTax%</f>
        <v>0</v>
      </c>
      <c r="I20" s="9">
        <f>F20*QCTax%</f>
        <v>0</v>
      </c>
      <c r="M20" s="5" t="s">
        <v>20</v>
      </c>
      <c r="N20" s="18">
        <v>1.2</v>
      </c>
      <c r="O20" s="18">
        <v>3.3</v>
      </c>
      <c r="P20" s="18">
        <v>1</v>
      </c>
      <c r="Q20" s="18">
        <v>1.8</v>
      </c>
    </row>
    <row r="21" spans="1:21" ht="12.75" customHeight="1" x14ac:dyDescent="0.25">
      <c r="A21" s="83" t="s">
        <v>30</v>
      </c>
      <c r="B21" s="83"/>
      <c r="C21" s="83"/>
      <c r="D21" s="83"/>
      <c r="F21" s="6">
        <f>IF(J12=0, 0, J12)/ IF(J7=0, 1,J7)</f>
        <v>0</v>
      </c>
      <c r="G21" s="8">
        <f>F21*MBTax%</f>
        <v>0</v>
      </c>
      <c r="H21" s="9">
        <f>F21*ONTax%</f>
        <v>0</v>
      </c>
      <c r="I21" s="9">
        <f>F21*QCTax%</f>
        <v>0</v>
      </c>
      <c r="M21" s="5" t="s">
        <v>21</v>
      </c>
      <c r="N21" s="18">
        <v>2.2000000000000002</v>
      </c>
      <c r="O21" s="18">
        <v>5.6</v>
      </c>
      <c r="P21" s="18">
        <v>1.6</v>
      </c>
      <c r="Q21" s="18">
        <v>2.9</v>
      </c>
    </row>
    <row r="22" spans="1:21" ht="12.75" customHeight="1" x14ac:dyDescent="0.25">
      <c r="A22" s="76" t="s">
        <v>31</v>
      </c>
      <c r="B22" s="76"/>
      <c r="C22" s="76"/>
      <c r="D22" s="76"/>
      <c r="E22" s="92"/>
      <c r="F22" s="6">
        <f>IF(J13=0, 0, J13)/ IF(J7=0, 1,J7)</f>
        <v>0</v>
      </c>
      <c r="G22" s="8">
        <f>F22*MBTax%</f>
        <v>0</v>
      </c>
      <c r="H22" s="9">
        <f>F22*ONTax%</f>
        <v>0</v>
      </c>
      <c r="I22" s="9">
        <f>F22*QCTax%</f>
        <v>0</v>
      </c>
      <c r="M22" s="5" t="s">
        <v>22</v>
      </c>
      <c r="N22" s="18">
        <v>4.0999999999999996</v>
      </c>
      <c r="O22" s="18">
        <v>9.5</v>
      </c>
      <c r="P22" s="18">
        <v>2.6</v>
      </c>
      <c r="Q22" s="18">
        <v>4.4000000000000004</v>
      </c>
    </row>
    <row r="23" spans="1:21" ht="12.75" customHeight="1" x14ac:dyDescent="0.25">
      <c r="A23" s="15"/>
      <c r="B23" s="15"/>
      <c r="C23" s="15"/>
      <c r="E23" s="10" t="s">
        <v>42</v>
      </c>
      <c r="F23" s="11">
        <f>SUM(F18:F22)</f>
        <v>0</v>
      </c>
      <c r="G23" s="11">
        <f>SUM(G18:G22)</f>
        <v>0</v>
      </c>
      <c r="H23" s="11">
        <f>SUM(H18:H22)</f>
        <v>0</v>
      </c>
      <c r="I23" s="11">
        <f>SUM(I18:I22)</f>
        <v>0</v>
      </c>
      <c r="M23" s="5" t="s">
        <v>23</v>
      </c>
      <c r="N23" s="18">
        <v>5.5</v>
      </c>
      <c r="O23" s="18">
        <v>12.7</v>
      </c>
      <c r="P23" s="18">
        <v>3.2</v>
      </c>
      <c r="Q23" s="18">
        <v>5.3</v>
      </c>
    </row>
    <row r="24" spans="1:21" ht="12.75" customHeight="1" x14ac:dyDescent="0.25">
      <c r="A24" s="84"/>
      <c r="B24" s="84"/>
      <c r="C24" s="84"/>
      <c r="D24" s="84"/>
      <c r="E24" s="84"/>
      <c r="F24" s="84"/>
      <c r="G24" s="84"/>
      <c r="H24" s="84"/>
      <c r="I24" s="84"/>
      <c r="J24" s="84"/>
    </row>
    <row r="25" spans="1:21" ht="13" x14ac:dyDescent="0.25">
      <c r="A25" s="5"/>
      <c r="B25" s="5"/>
      <c r="C25" s="5"/>
      <c r="D25" s="5"/>
      <c r="F25" s="79" t="s">
        <v>71</v>
      </c>
      <c r="G25" s="81"/>
      <c r="H25" s="81"/>
      <c r="I25" s="82"/>
      <c r="L25" s="5" t="s">
        <v>5</v>
      </c>
      <c r="M25" s="5"/>
    </row>
    <row r="26" spans="1:21" ht="13" x14ac:dyDescent="0.25">
      <c r="A26" s="5" t="s">
        <v>34</v>
      </c>
      <c r="B26" s="5"/>
      <c r="C26" s="5"/>
      <c r="D26" s="5"/>
      <c r="F26" s="80"/>
      <c r="G26" s="4" t="s">
        <v>3</v>
      </c>
      <c r="H26" s="4" t="s">
        <v>2</v>
      </c>
      <c r="I26" s="4" t="s">
        <v>1</v>
      </c>
      <c r="M26" s="15" t="s">
        <v>6</v>
      </c>
    </row>
    <row r="27" spans="1:21" ht="12.75" customHeight="1" x14ac:dyDescent="0.25">
      <c r="A27" s="83" t="s">
        <v>32</v>
      </c>
      <c r="B27" s="83"/>
      <c r="C27" s="83"/>
      <c r="D27" s="83"/>
      <c r="E27" s="15"/>
      <c r="F27" s="72">
        <f>IF(J9="Yes",0,(J3*J5*PenER)/IF(J7=0, 1, J7))</f>
        <v>0</v>
      </c>
      <c r="G27" s="8" t="s">
        <v>0</v>
      </c>
      <c r="H27" s="9" t="s">
        <v>0</v>
      </c>
      <c r="I27" s="9" t="s">
        <v>0</v>
      </c>
      <c r="M27" s="15" t="s">
        <v>25</v>
      </c>
    </row>
    <row r="28" spans="1:21" ht="13" x14ac:dyDescent="0.25">
      <c r="A28" s="83" t="s">
        <v>33</v>
      </c>
      <c r="B28" s="83"/>
      <c r="C28" s="83"/>
      <c r="D28" s="83"/>
      <c r="E28" s="15"/>
      <c r="F28" s="6">
        <f>(J3*J5*RCP)/IF(J7=0, 1, J7)</f>
        <v>13.333333333333334</v>
      </c>
      <c r="G28" s="8" t="s">
        <v>0</v>
      </c>
      <c r="H28" s="9">
        <f>F28*ONTax%</f>
        <v>1.0666666666666667</v>
      </c>
      <c r="I28" s="9">
        <f>F28*QCTax%</f>
        <v>1.3299999999999998</v>
      </c>
      <c r="M28" s="15" t="s">
        <v>26</v>
      </c>
    </row>
    <row r="29" spans="1:21" ht="13.5" customHeight="1" x14ac:dyDescent="0.25">
      <c r="A29" s="83" t="s">
        <v>35</v>
      </c>
      <c r="B29" s="83"/>
      <c r="C29" s="83"/>
      <c r="D29" s="83"/>
      <c r="E29" s="15"/>
      <c r="F29" s="6">
        <f>(J3*J5*CoreER)/IF(J7=0, 1, J7)</f>
        <v>72.583333333333343</v>
      </c>
      <c r="G29" s="8">
        <f>F29*MBTax%*MBTaxPortion</f>
        <v>0.36734425000000009</v>
      </c>
      <c r="H29" s="9">
        <f>F29*ONTax%*ONTaxPortion</f>
        <v>4.8334693333333343</v>
      </c>
      <c r="I29" s="9">
        <f>F29*QCTax%*QCTaxPortion</f>
        <v>6.026732075</v>
      </c>
    </row>
    <row r="30" spans="1:21" ht="15.75" customHeight="1" x14ac:dyDescent="0.25">
      <c r="A30" s="30"/>
      <c r="B30" s="30"/>
      <c r="C30" s="30"/>
      <c r="E30" s="10" t="s">
        <v>38</v>
      </c>
      <c r="F30" s="11">
        <f>SUM(F27:F29)</f>
        <v>85.916666666666671</v>
      </c>
      <c r="G30" s="11">
        <f>SUM(G27:G29)</f>
        <v>0.36734425000000009</v>
      </c>
      <c r="H30" s="11">
        <f>SUM(H27:H29)</f>
        <v>5.9001360000000007</v>
      </c>
      <c r="I30" s="11">
        <f>SUM(I27:I29)</f>
        <v>7.356732075</v>
      </c>
      <c r="N30" s="5"/>
      <c r="O30" s="5"/>
      <c r="P30" s="5"/>
      <c r="Q30" s="5"/>
      <c r="R30" s="5"/>
      <c r="S30" s="5"/>
      <c r="T30" s="5"/>
      <c r="U30" s="5"/>
    </row>
    <row r="31" spans="1:21" ht="12.75" customHeight="1" x14ac:dyDescent="0.25">
      <c r="A31" s="30"/>
      <c r="B31" s="30"/>
      <c r="C31" s="30"/>
      <c r="E31" s="10"/>
      <c r="F31" s="11"/>
      <c r="G31" s="11"/>
      <c r="H31" s="11"/>
      <c r="I31" s="11"/>
      <c r="N31" s="19"/>
      <c r="P31" s="19"/>
      <c r="R31" s="20"/>
    </row>
    <row r="32" spans="1:21" ht="14" x14ac:dyDescent="0.25">
      <c r="A32" s="30"/>
      <c r="B32" s="30"/>
      <c r="C32" s="30"/>
      <c r="E32" s="10"/>
      <c r="F32" s="11"/>
      <c r="G32" s="11"/>
      <c r="H32" s="11"/>
      <c r="I32" s="11"/>
      <c r="N32" s="19"/>
      <c r="P32" s="19"/>
      <c r="R32" s="19"/>
    </row>
    <row r="33" spans="1:20" ht="14" x14ac:dyDescent="0.25">
      <c r="A33" s="84"/>
      <c r="B33" s="84"/>
      <c r="C33" s="84"/>
      <c r="D33" s="84"/>
      <c r="E33" s="84"/>
      <c r="F33" s="84"/>
      <c r="G33" s="84"/>
      <c r="H33" s="84"/>
      <c r="I33" s="84"/>
      <c r="J33" s="84"/>
      <c r="N33" s="19"/>
      <c r="P33" s="19"/>
      <c r="R33" s="19"/>
    </row>
    <row r="34" spans="1:20" ht="15.5" x14ac:dyDescent="0.25">
      <c r="A34" s="85" t="s">
        <v>72</v>
      </c>
      <c r="B34" s="85"/>
      <c r="C34" s="85"/>
      <c r="D34" s="85"/>
      <c r="E34" s="85"/>
      <c r="F34" s="85"/>
      <c r="G34" s="85"/>
      <c r="H34" s="85"/>
      <c r="I34" s="85"/>
      <c r="J34" s="85"/>
      <c r="N34" s="28"/>
      <c r="O34" s="28"/>
      <c r="P34" s="28"/>
      <c r="Q34" s="28"/>
      <c r="R34" s="28"/>
      <c r="S34" s="28"/>
      <c r="T34" s="28"/>
    </row>
    <row r="35" spans="1:20" ht="13.5" customHeight="1" thickBot="1" x14ac:dyDescent="0.3">
      <c r="A35" s="84" t="s">
        <v>101</v>
      </c>
      <c r="B35" s="86"/>
      <c r="C35" s="86"/>
      <c r="D35" s="86"/>
      <c r="E35" s="86"/>
      <c r="F35" s="86"/>
      <c r="H35" s="28"/>
      <c r="I35" s="87" t="s">
        <v>99</v>
      </c>
      <c r="J35" s="87"/>
      <c r="K35" s="87"/>
      <c r="L35" s="87"/>
    </row>
    <row r="36" spans="1:20" ht="14" thickTop="1" thickBot="1" x14ac:dyDescent="0.3">
      <c r="A36" s="27"/>
      <c r="H36" s="28"/>
      <c r="I36" s="57" t="s">
        <v>97</v>
      </c>
      <c r="J36" s="57" t="s">
        <v>98</v>
      </c>
      <c r="K36" s="58" t="s">
        <v>107</v>
      </c>
      <c r="L36" s="58" t="s">
        <v>108</v>
      </c>
    </row>
    <row r="37" spans="1:20" ht="12.75" customHeight="1" thickTop="1" thickBot="1" x14ac:dyDescent="0.3">
      <c r="A37" s="2">
        <v>1</v>
      </c>
      <c r="B37" s="5" t="str">
        <f>CONCATENATE("ENTER "&amp;FedFamily&amp;" if member has familiy coverage; ENTER 0 if single coverage")</f>
        <v>ENTER 4.06 if member has familiy coverage; ENTER 0 if single coverage</v>
      </c>
      <c r="C37" s="5"/>
      <c r="D37" s="5"/>
      <c r="E37" s="5"/>
      <c r="F37" s="5"/>
      <c r="G37" s="5"/>
      <c r="H37" s="68"/>
      <c r="I37" s="59">
        <f>H37</f>
        <v>0</v>
      </c>
      <c r="J37" s="59">
        <f>H37</f>
        <v>0</v>
      </c>
      <c r="K37" s="59">
        <f>H37</f>
        <v>0</v>
      </c>
      <c r="L37" s="59">
        <f>H37</f>
        <v>0</v>
      </c>
    </row>
    <row r="38" spans="1:20" ht="14" thickTop="1" thickBot="1" x14ac:dyDescent="0.3">
      <c r="A38" s="2">
        <v>2</v>
      </c>
      <c r="B38" s="5" t="s">
        <v>43</v>
      </c>
      <c r="C38" s="5"/>
      <c r="D38" s="5"/>
      <c r="E38" s="5"/>
      <c r="F38" s="5"/>
      <c r="G38" s="5"/>
      <c r="H38" s="69"/>
      <c r="I38" s="60">
        <f>((IF($J$3-$J$5=0,0,$J$3*$J$5*1.5)*(RateTable!$B$15/1000+RateTable!$B$16/1000)*12)+IF(I37=0,0,I37*12))/IF($H$38=0,1,$H$38)</f>
        <v>59.759999999999991</v>
      </c>
      <c r="J38" s="61">
        <f>((IF($J$3-$J$5=0,0,MAX(3000,($J$3*$J$5*1.5)/2))*(RateTable!$B$15/1000)*12)+(IF($J$3-$J$5=0,0,MAX(3000,($J$3*$J$5*1.5)/2))*(RateTable!$B$16/1000)*12)+(IF(I37=0,0,I37)*12))/IF($H$38=0,1,$H$38)</f>
        <v>29.880000000000003</v>
      </c>
      <c r="K38" s="61">
        <f>((IF($J$3-$J$5=0,0,MAX(3000,($J$3*$J$5*1.5)/4))*(RateTable!$B$15/1000)*12)+(IF(J37=0,0,J37)*12))/IF($H$38=0,1,$H$38)</f>
        <v>13.365</v>
      </c>
      <c r="L38" s="61">
        <f>((IF($J$3-$J$5=0,0,3000)*(RateTable!$B$15/1000)*12)+(IF(K37=0,0,K37)*12))/IF($H$38=0,1,$H$38)</f>
        <v>10.692</v>
      </c>
    </row>
    <row r="39" spans="1:20" ht="14" thickTop="1" thickBot="1" x14ac:dyDescent="0.3">
      <c r="A39" s="2">
        <v>3</v>
      </c>
      <c r="B39" s="5" t="str">
        <f>CONCATENATE("ENTER sales tax (Manitoba= ",MBTax," Ontario = ",ONTax,", Quebec = ",QCTax,", all other provinces = 0)")</f>
        <v>ENTER sales tax (Manitoba= 7 Ontario = 8, Quebec = 9.975, all other provinces = 0)</v>
      </c>
      <c r="C39" s="5"/>
      <c r="D39" s="5"/>
      <c r="E39" s="5"/>
      <c r="F39" s="5"/>
      <c r="G39" s="5"/>
      <c r="H39" s="69"/>
      <c r="I39" s="62">
        <f>($H$39/100+1)*I38</f>
        <v>59.759999999999991</v>
      </c>
      <c r="J39" s="62">
        <f>($H$39/100+1)*J38</f>
        <v>29.880000000000003</v>
      </c>
      <c r="K39" s="62">
        <f>($H$39/100+1)*K38</f>
        <v>13.365</v>
      </c>
      <c r="L39" s="62">
        <f>($H$39/100+1)*L38</f>
        <v>10.692</v>
      </c>
      <c r="M39" s="1" t="s">
        <v>100</v>
      </c>
    </row>
    <row r="40" spans="1:20" ht="13.5" thickTop="1" x14ac:dyDescent="0.25">
      <c r="A40" s="5"/>
      <c r="B40" s="5"/>
      <c r="C40" s="5"/>
      <c r="E40" s="5"/>
      <c r="F40" s="5"/>
      <c r="G40" s="5"/>
      <c r="I40" s="12"/>
      <c r="J40" s="14"/>
    </row>
    <row r="41" spans="1:20" ht="13" x14ac:dyDescent="0.25">
      <c r="A41" s="5"/>
      <c r="B41" s="5"/>
      <c r="C41" s="5"/>
      <c r="D41" s="2"/>
      <c r="E41" s="5"/>
      <c r="F41" s="5"/>
      <c r="G41" s="5"/>
      <c r="I41" s="12"/>
      <c r="J41" s="63"/>
    </row>
    <row r="42" spans="1:20" ht="13" x14ac:dyDescent="0.25">
      <c r="A42" s="5"/>
      <c r="C42" s="5"/>
      <c r="D42" s="5"/>
      <c r="E42" s="5"/>
      <c r="F42" s="12"/>
      <c r="G42" s="12"/>
      <c r="H42" s="12"/>
      <c r="I42" s="12"/>
      <c r="J42" s="64"/>
    </row>
    <row r="43" spans="1:20" ht="13" x14ac:dyDescent="0.25">
      <c r="A43" s="2"/>
      <c r="B43" s="76"/>
      <c r="C43" s="76"/>
      <c r="D43" s="76"/>
      <c r="E43" s="76"/>
      <c r="F43" s="76"/>
      <c r="G43" s="30"/>
      <c r="H43" s="12"/>
      <c r="I43" s="13"/>
      <c r="J43" s="13"/>
    </row>
    <row r="44" spans="1:20" ht="13" x14ac:dyDescent="0.25">
      <c r="A44" s="2"/>
      <c r="B44" s="76"/>
      <c r="C44" s="76"/>
      <c r="D44" s="76"/>
      <c r="E44" s="76"/>
      <c r="F44" s="76"/>
      <c r="G44" s="30"/>
      <c r="H44" s="12"/>
      <c r="I44" s="13"/>
      <c r="J44" s="15"/>
    </row>
    <row r="45" spans="1:20" ht="13" x14ac:dyDescent="0.25">
      <c r="A45" s="2"/>
      <c r="B45" s="5"/>
      <c r="C45" s="5"/>
      <c r="D45" s="5"/>
      <c r="E45" s="5"/>
      <c r="F45" s="5"/>
      <c r="G45" s="5"/>
      <c r="H45" s="5"/>
      <c r="I45" s="13"/>
      <c r="J45" s="16"/>
    </row>
    <row r="46" spans="1:20" ht="13" x14ac:dyDescent="0.25">
      <c r="A46" s="5"/>
      <c r="B46" s="5"/>
      <c r="C46" s="5"/>
      <c r="D46" s="5"/>
      <c r="E46" s="5"/>
      <c r="F46" s="5"/>
      <c r="G46" s="5"/>
      <c r="I46" s="12"/>
      <c r="J46" s="14"/>
    </row>
    <row r="47" spans="1:20" ht="13" x14ac:dyDescent="0.25">
      <c r="A47" s="5"/>
      <c r="B47" s="5"/>
      <c r="C47" s="5"/>
      <c r="D47" s="5"/>
      <c r="E47" s="5"/>
      <c r="F47" s="5"/>
      <c r="G47" s="5"/>
      <c r="I47" s="12"/>
      <c r="J47" s="14"/>
    </row>
    <row r="48" spans="1:20" ht="13" x14ac:dyDescent="0.25">
      <c r="A48" s="5"/>
      <c r="B48" s="5"/>
      <c r="C48" s="5"/>
      <c r="D48" s="5"/>
      <c r="E48" s="5"/>
      <c r="F48" s="5"/>
      <c r="G48" s="5"/>
      <c r="I48" s="12"/>
      <c r="J48" s="14"/>
    </row>
    <row r="49" spans="1:20" ht="13" x14ac:dyDescent="0.25">
      <c r="A49" s="5"/>
      <c r="B49" s="5"/>
      <c r="C49" s="5"/>
      <c r="D49" s="5"/>
      <c r="E49" s="5"/>
      <c r="F49" s="5"/>
      <c r="G49" s="5"/>
      <c r="I49" s="12"/>
      <c r="J49" s="14"/>
    </row>
    <row r="50" spans="1:20" ht="13" x14ac:dyDescent="0.25">
      <c r="A50" s="5"/>
      <c r="B50" s="5"/>
      <c r="C50" s="5"/>
      <c r="D50" s="5"/>
      <c r="E50" s="5"/>
      <c r="F50" s="5"/>
      <c r="G50" s="5"/>
      <c r="I50" s="12"/>
      <c r="J50" s="14"/>
    </row>
    <row r="51" spans="1:20" ht="26.5" customHeight="1" thickBot="1" x14ac:dyDescent="0.3">
      <c r="A51" s="5"/>
      <c r="B51" s="5"/>
      <c r="C51" s="5"/>
      <c r="D51" s="5"/>
      <c r="E51" s="5"/>
      <c r="F51" s="5"/>
      <c r="G51" s="5"/>
      <c r="I51" s="12"/>
      <c r="J51" s="87" t="s">
        <v>99</v>
      </c>
      <c r="K51" s="87"/>
      <c r="L51" s="87"/>
      <c r="M51" s="87"/>
    </row>
    <row r="52" spans="1:20" ht="14" thickTop="1" thickBot="1" x14ac:dyDescent="0.3">
      <c r="A52" s="95" t="s">
        <v>103</v>
      </c>
      <c r="B52" s="96"/>
      <c r="C52" s="96"/>
      <c r="D52" s="96"/>
      <c r="E52" s="96"/>
      <c r="F52" s="96"/>
      <c r="G52" s="32"/>
      <c r="I52" s="12"/>
      <c r="J52" s="73" t="s">
        <v>97</v>
      </c>
      <c r="K52" s="73" t="s">
        <v>98</v>
      </c>
      <c r="L52" s="74" t="s">
        <v>107</v>
      </c>
      <c r="M52" s="74" t="s">
        <v>108</v>
      </c>
    </row>
    <row r="53" spans="1:20" ht="14" thickTop="1" thickBot="1" x14ac:dyDescent="0.3">
      <c r="B53" s="84" t="s">
        <v>47</v>
      </c>
      <c r="C53" s="78"/>
      <c r="D53" s="78"/>
      <c r="E53" s="78"/>
      <c r="F53" s="78"/>
      <c r="G53" s="27"/>
      <c r="H53" s="27"/>
      <c r="I53" s="12" t="s">
        <v>48</v>
      </c>
      <c r="J53" s="65">
        <f>I39</f>
        <v>59.759999999999991</v>
      </c>
      <c r="K53" s="65">
        <f>J39</f>
        <v>29.880000000000003</v>
      </c>
      <c r="L53" s="66">
        <f>K39</f>
        <v>13.365</v>
      </c>
      <c r="M53" s="66">
        <f>L39</f>
        <v>10.692</v>
      </c>
    </row>
    <row r="54" spans="1:20" ht="13.5" thickTop="1" x14ac:dyDescent="0.25">
      <c r="B54" s="27"/>
      <c r="C54" s="32"/>
      <c r="D54" s="32"/>
      <c r="E54" s="32"/>
      <c r="I54" s="12"/>
      <c r="J54" s="14"/>
    </row>
    <row r="55" spans="1:20" ht="12.75" customHeight="1" x14ac:dyDescent="0.25">
      <c r="B55" s="1" t="s">
        <v>49</v>
      </c>
      <c r="C55" s="1"/>
      <c r="D55" s="1"/>
      <c r="F55" s="76" t="s">
        <v>46</v>
      </c>
      <c r="G55" s="78"/>
      <c r="H55" s="78"/>
      <c r="I55" s="12"/>
      <c r="J55" s="17"/>
    </row>
    <row r="56" spans="1:20" ht="13" x14ac:dyDescent="0.25">
      <c r="B56" s="5" t="s">
        <v>39</v>
      </c>
      <c r="C56" s="5"/>
      <c r="D56" s="5"/>
      <c r="E56" s="42">
        <f>EN35CS</f>
        <v>0</v>
      </c>
      <c r="F56" s="67"/>
      <c r="G56" s="12"/>
      <c r="H56" s="12"/>
      <c r="I56" s="12"/>
      <c r="J56" s="14">
        <f>IF(F56=0, 0, E56/F56)</f>
        <v>0</v>
      </c>
    </row>
    <row r="57" spans="1:20" ht="13" x14ac:dyDescent="0.25">
      <c r="B57" s="5" t="s">
        <v>40</v>
      </c>
      <c r="C57" s="5"/>
      <c r="D57" s="5"/>
      <c r="E57" s="42">
        <f>EN35CF</f>
        <v>0</v>
      </c>
      <c r="F57" s="67"/>
      <c r="G57" s="12"/>
      <c r="H57" s="12"/>
      <c r="I57" s="12"/>
      <c r="J57" s="14">
        <f>IF(F57=0, 0, E57/F57)</f>
        <v>0</v>
      </c>
      <c r="L57" s="93" t="s">
        <v>45</v>
      </c>
      <c r="M57" s="78"/>
      <c r="N57" s="78"/>
      <c r="O57" s="78"/>
      <c r="P57" s="78"/>
      <c r="Q57" s="78"/>
      <c r="R57" s="78"/>
      <c r="S57" s="78"/>
      <c r="T57" s="78"/>
    </row>
    <row r="58" spans="1:20" x14ac:dyDescent="0.25">
      <c r="A58" s="43"/>
      <c r="J58" s="44"/>
      <c r="L58" s="78"/>
      <c r="M58" s="78"/>
      <c r="N58" s="78"/>
      <c r="O58" s="78"/>
      <c r="P58" s="78"/>
      <c r="Q58" s="78"/>
      <c r="R58" s="78"/>
      <c r="S58" s="78"/>
      <c r="T58" s="78"/>
    </row>
    <row r="59" spans="1:20" x14ac:dyDescent="0.25">
      <c r="L59" s="78"/>
      <c r="M59" s="78"/>
      <c r="N59" s="78"/>
      <c r="O59" s="78"/>
      <c r="P59" s="78"/>
      <c r="Q59" s="78"/>
      <c r="R59" s="78"/>
      <c r="S59" s="78"/>
      <c r="T59" s="78"/>
    </row>
    <row r="60" spans="1:20" x14ac:dyDescent="0.25">
      <c r="L60" s="78"/>
      <c r="M60" s="78"/>
      <c r="N60" s="78"/>
      <c r="O60" s="78"/>
      <c r="P60" s="78"/>
      <c r="Q60" s="78"/>
      <c r="R60" s="78"/>
      <c r="S60" s="78"/>
      <c r="T60" s="78"/>
    </row>
    <row r="61" spans="1:20" x14ac:dyDescent="0.25">
      <c r="L61" s="78"/>
      <c r="M61" s="78"/>
      <c r="N61" s="78"/>
      <c r="O61" s="78"/>
      <c r="P61" s="78"/>
      <c r="Q61" s="78"/>
      <c r="R61" s="78"/>
      <c r="S61" s="78"/>
      <c r="T61" s="78"/>
    </row>
    <row r="62" spans="1:20" ht="24" customHeight="1" x14ac:dyDescent="0.25">
      <c r="L62" s="78"/>
      <c r="M62" s="78"/>
      <c r="N62" s="78"/>
      <c r="O62" s="78"/>
      <c r="P62" s="78"/>
      <c r="Q62" s="78"/>
      <c r="R62" s="78"/>
      <c r="S62" s="78"/>
      <c r="T62" s="78"/>
    </row>
  </sheetData>
  <mergeCells count="36">
    <mergeCell ref="L57:T62"/>
    <mergeCell ref="B53:F53"/>
    <mergeCell ref="L7:M7"/>
    <mergeCell ref="A2:J2"/>
    <mergeCell ref="B5:H5"/>
    <mergeCell ref="A6:J6"/>
    <mergeCell ref="A4:J4"/>
    <mergeCell ref="L2:S2"/>
    <mergeCell ref="A18:D18"/>
    <mergeCell ref="A19:D19"/>
    <mergeCell ref="A52:F52"/>
    <mergeCell ref="F55:H55"/>
    <mergeCell ref="A27:D27"/>
    <mergeCell ref="A28:D28"/>
    <mergeCell ref="L5:R5"/>
    <mergeCell ref="J51:M51"/>
    <mergeCell ref="A1:J1"/>
    <mergeCell ref="A8:J8"/>
    <mergeCell ref="A10:J10"/>
    <mergeCell ref="A14:J14"/>
    <mergeCell ref="B43:F43"/>
    <mergeCell ref="A22:E22"/>
    <mergeCell ref="B44:F44"/>
    <mergeCell ref="F15:I15"/>
    <mergeCell ref="F16:F17"/>
    <mergeCell ref="G16:I16"/>
    <mergeCell ref="A29:D29"/>
    <mergeCell ref="A33:J33"/>
    <mergeCell ref="A34:J34"/>
    <mergeCell ref="A35:F35"/>
    <mergeCell ref="A20:D20"/>
    <mergeCell ref="A21:D21"/>
    <mergeCell ref="A24:J24"/>
    <mergeCell ref="F25:F26"/>
    <mergeCell ref="G25:I25"/>
    <mergeCell ref="I35:L35"/>
  </mergeCells>
  <pageMargins left="0.17" right="0.31" top="0.28999999999999998" bottom="0.75" header="0.21" footer="0.3"/>
  <pageSetup orientation="portrait" r:id="rId1"/>
  <ignoredErrors>
    <ignoredError sqref="I37:L37" unlockedFormula="1"/>
  </ignoredErrors>
  <extLst>
    <ext xmlns:x14="http://schemas.microsoft.com/office/spreadsheetml/2009/9/main" uri="{CCE6A557-97BC-4b89-ADB6-D9C93CAAB3DF}">
      <x14:dataValidations xmlns:xm="http://schemas.microsoft.com/office/excel/2006/main" count="1">
        <x14:dataValidation type="list" allowBlank="1" showInputMessage="1" showErrorMessage="1" xr:uid="{BD6B3108-D256-4CDE-957A-622ACD7E63A0}">
          <x14:formula1>
            <xm:f>RateTable!$AJ$12:$AJ$13</xm:f>
          </x14:formula1>
          <xm:sqref>J9</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J34"/>
  <sheetViews>
    <sheetView topLeftCell="A6" workbookViewId="0">
      <selection activeCell="B30" sqref="B30"/>
    </sheetView>
  </sheetViews>
  <sheetFormatPr defaultRowHeight="12.5" x14ac:dyDescent="0.25"/>
  <cols>
    <col min="1" max="1" width="23.453125" bestFit="1" customWidth="1"/>
    <col min="2" max="2" width="10.453125" bestFit="1" customWidth="1"/>
    <col min="3" max="3" width="11" bestFit="1" customWidth="1"/>
    <col min="7" max="7" width="21.54296875" bestFit="1" customWidth="1"/>
  </cols>
  <sheetData>
    <row r="1" spans="1:36" ht="14.5" x14ac:dyDescent="0.3">
      <c r="A1" s="22" t="s">
        <v>69</v>
      </c>
      <c r="B1" s="35">
        <v>2027</v>
      </c>
      <c r="G1" s="47" t="s">
        <v>82</v>
      </c>
      <c r="H1" s="48" t="s">
        <v>83</v>
      </c>
      <c r="I1" s="48" t="s">
        <v>84</v>
      </c>
      <c r="J1" s="48" t="s">
        <v>85</v>
      </c>
      <c r="K1" s="48" t="s">
        <v>86</v>
      </c>
      <c r="L1" s="49"/>
      <c r="M1" s="50"/>
    </row>
    <row r="2" spans="1:36" ht="14.5" x14ac:dyDescent="0.3">
      <c r="B2" s="36"/>
      <c r="G2" s="48" t="s">
        <v>87</v>
      </c>
      <c r="H2" s="51">
        <v>0.49</v>
      </c>
      <c r="I2" s="47">
        <f>H2</f>
        <v>0.49</v>
      </c>
      <c r="J2" s="47">
        <f t="shared" ref="J2:J7" si="0">H2</f>
        <v>0.49</v>
      </c>
      <c r="K2" s="47">
        <f t="shared" ref="K2:K7" si="1">H2</f>
        <v>0.49</v>
      </c>
      <c r="L2" s="49"/>
      <c r="M2" s="50"/>
    </row>
    <row r="3" spans="1:36" ht="14.5" x14ac:dyDescent="0.3">
      <c r="A3" s="22" t="s">
        <v>56</v>
      </c>
      <c r="B3" s="36"/>
      <c r="G3" s="48" t="s">
        <v>88</v>
      </c>
      <c r="H3" s="51">
        <v>0.03</v>
      </c>
      <c r="I3" s="47">
        <f>H3</f>
        <v>0.03</v>
      </c>
      <c r="J3" s="47">
        <f t="shared" si="0"/>
        <v>0.03</v>
      </c>
      <c r="K3" s="47">
        <f t="shared" si="1"/>
        <v>0.03</v>
      </c>
      <c r="L3" s="49"/>
      <c r="M3" s="50"/>
    </row>
    <row r="4" spans="1:36" ht="14.5" x14ac:dyDescent="0.3">
      <c r="A4" t="s">
        <v>57</v>
      </c>
      <c r="B4" s="37">
        <v>0.06</v>
      </c>
      <c r="G4" s="48" t="s">
        <v>89</v>
      </c>
      <c r="H4" s="51">
        <v>0.05</v>
      </c>
      <c r="I4" s="47">
        <f>H4</f>
        <v>0.05</v>
      </c>
      <c r="J4" s="47">
        <f t="shared" si="0"/>
        <v>0.05</v>
      </c>
      <c r="K4" s="47">
        <f t="shared" si="1"/>
        <v>0.05</v>
      </c>
      <c r="L4" s="49"/>
      <c r="M4" s="50"/>
    </row>
    <row r="5" spans="1:36" ht="14.5" x14ac:dyDescent="0.3">
      <c r="A5" t="s">
        <v>58</v>
      </c>
      <c r="B5" s="37">
        <v>0.09</v>
      </c>
      <c r="G5" s="48" t="s">
        <v>90</v>
      </c>
      <c r="H5" s="51">
        <v>0.06</v>
      </c>
      <c r="I5" s="47">
        <f>H5</f>
        <v>0.06</v>
      </c>
      <c r="J5" s="47">
        <f t="shared" si="0"/>
        <v>0.06</v>
      </c>
      <c r="K5" s="47">
        <f t="shared" si="1"/>
        <v>0.06</v>
      </c>
      <c r="L5" s="49"/>
      <c r="M5" s="50"/>
    </row>
    <row r="6" spans="1:36" ht="14.5" x14ac:dyDescent="0.3">
      <c r="B6" s="21"/>
      <c r="G6" s="48" t="s">
        <v>91</v>
      </c>
      <c r="H6" s="51">
        <v>5.09</v>
      </c>
      <c r="I6" s="49"/>
      <c r="J6" s="47">
        <f t="shared" si="0"/>
        <v>5.09</v>
      </c>
      <c r="K6" s="47">
        <f t="shared" si="1"/>
        <v>5.09</v>
      </c>
      <c r="L6" s="49"/>
      <c r="M6" s="50"/>
    </row>
    <row r="7" spans="1:36" ht="14.5" x14ac:dyDescent="0.3">
      <c r="A7" s="22" t="s">
        <v>59</v>
      </c>
      <c r="G7" s="48" t="s">
        <v>92</v>
      </c>
      <c r="H7" s="51">
        <v>1.53</v>
      </c>
      <c r="I7" s="49"/>
      <c r="J7" s="47">
        <f t="shared" si="0"/>
        <v>1.53</v>
      </c>
      <c r="K7" s="47">
        <f t="shared" si="1"/>
        <v>1.53</v>
      </c>
      <c r="L7" s="49"/>
      <c r="M7" s="50"/>
    </row>
    <row r="8" spans="1:36" ht="14.5" x14ac:dyDescent="0.3">
      <c r="A8" t="s">
        <v>58</v>
      </c>
      <c r="G8" s="48" t="s">
        <v>93</v>
      </c>
      <c r="H8" s="51">
        <v>0.11</v>
      </c>
      <c r="I8" s="49"/>
      <c r="J8" s="49"/>
      <c r="K8" s="49"/>
      <c r="L8" s="49"/>
      <c r="M8" s="50"/>
    </row>
    <row r="9" spans="1:36" ht="14.5" x14ac:dyDescent="0.25">
      <c r="A9" t="s">
        <v>60</v>
      </c>
      <c r="B9" s="34">
        <f>H11%</f>
        <v>8.7100000000000011E-2</v>
      </c>
      <c r="G9" s="48" t="s">
        <v>94</v>
      </c>
      <c r="H9" s="75">
        <v>1.35</v>
      </c>
      <c r="I9" s="47"/>
      <c r="J9" s="47"/>
      <c r="K9" s="47"/>
      <c r="L9" s="98"/>
      <c r="M9" s="98"/>
    </row>
    <row r="10" spans="1:36" ht="14.5" x14ac:dyDescent="0.25">
      <c r="A10" t="s">
        <v>64</v>
      </c>
      <c r="B10" s="34">
        <v>1.6E-2</v>
      </c>
      <c r="G10" s="48"/>
      <c r="H10" s="47"/>
      <c r="I10" s="47"/>
      <c r="J10" s="47"/>
      <c r="K10" s="47"/>
      <c r="L10" s="48"/>
      <c r="M10" s="50"/>
    </row>
    <row r="11" spans="1:36" ht="14.5" x14ac:dyDescent="0.25">
      <c r="G11" s="48" t="s">
        <v>95</v>
      </c>
      <c r="H11" s="47">
        <f>SUM(H2:H9)</f>
        <v>8.7100000000000009</v>
      </c>
      <c r="I11" s="52">
        <f>SUM(I2:I9)/$H$11</f>
        <v>7.2330654420206669E-2</v>
      </c>
      <c r="J11" s="52">
        <f>SUM(J2:J9)/$H$11</f>
        <v>0.83237657864523529</v>
      </c>
      <c r="K11" s="52">
        <f>SUM(K2:K9)/$H$11</f>
        <v>0.83237657864523529</v>
      </c>
      <c r="L11" s="53" t="s">
        <v>96</v>
      </c>
      <c r="M11" s="50"/>
    </row>
    <row r="12" spans="1:36" x14ac:dyDescent="0.25">
      <c r="A12" t="s">
        <v>73</v>
      </c>
      <c r="B12" s="54">
        <f>ROUND(I11,4)</f>
        <v>7.2300000000000003E-2</v>
      </c>
      <c r="AJ12" t="s">
        <v>105</v>
      </c>
    </row>
    <row r="13" spans="1:36" x14ac:dyDescent="0.25">
      <c r="A13" t="s">
        <v>74</v>
      </c>
      <c r="B13" s="54">
        <f>ROUND(J11,4)</f>
        <v>0.83240000000000003</v>
      </c>
      <c r="AJ13" t="s">
        <v>106</v>
      </c>
    </row>
    <row r="14" spans="1:36" x14ac:dyDescent="0.25">
      <c r="A14" t="s">
        <v>75</v>
      </c>
      <c r="B14" s="54">
        <f>ROUND(K11,4)</f>
        <v>0.83240000000000003</v>
      </c>
    </row>
    <row r="15" spans="1:36" ht="13" x14ac:dyDescent="0.25">
      <c r="A15" t="s">
        <v>76</v>
      </c>
      <c r="B15" s="55">
        <v>0.29699999999999999</v>
      </c>
      <c r="E15" s="8"/>
      <c r="F15" s="9"/>
      <c r="G15" s="9"/>
    </row>
    <row r="16" spans="1:36" x14ac:dyDescent="0.25">
      <c r="A16" t="s">
        <v>77</v>
      </c>
      <c r="B16" s="55">
        <v>3.5000000000000003E-2</v>
      </c>
    </row>
    <row r="17" spans="1:6" x14ac:dyDescent="0.25">
      <c r="A17" t="s">
        <v>78</v>
      </c>
      <c r="B17" s="55">
        <v>4.0590000000000002</v>
      </c>
      <c r="E17" s="33"/>
    </row>
    <row r="18" spans="1:6" x14ac:dyDescent="0.25">
      <c r="A18" t="s">
        <v>79</v>
      </c>
      <c r="B18" s="55">
        <v>3.35</v>
      </c>
    </row>
    <row r="20" spans="1:6" x14ac:dyDescent="0.25">
      <c r="A20" t="s">
        <v>57</v>
      </c>
    </row>
    <row r="21" spans="1:6" x14ac:dyDescent="0.25">
      <c r="A21" t="s">
        <v>61</v>
      </c>
      <c r="B21" s="39">
        <v>3.0099999999999998E-2</v>
      </c>
    </row>
    <row r="22" spans="1:6" ht="13" x14ac:dyDescent="0.25">
      <c r="A22" s="15" t="s">
        <v>62</v>
      </c>
      <c r="B22" s="23">
        <v>0</v>
      </c>
      <c r="C22" s="56">
        <v>0</v>
      </c>
      <c r="D22" s="38"/>
    </row>
    <row r="23" spans="1:6" x14ac:dyDescent="0.25">
      <c r="A23" t="s">
        <v>63</v>
      </c>
      <c r="B23" s="23">
        <v>0</v>
      </c>
      <c r="C23" s="56">
        <v>0</v>
      </c>
      <c r="D23" s="38"/>
    </row>
    <row r="25" spans="1:6" x14ac:dyDescent="0.25">
      <c r="A25" t="s">
        <v>65</v>
      </c>
    </row>
    <row r="26" spans="1:6" x14ac:dyDescent="0.25">
      <c r="A26" t="s">
        <v>3</v>
      </c>
      <c r="B26" s="24">
        <v>7</v>
      </c>
    </row>
    <row r="27" spans="1:6" x14ac:dyDescent="0.25">
      <c r="A27" t="s">
        <v>2</v>
      </c>
      <c r="B27" s="24">
        <v>8</v>
      </c>
    </row>
    <row r="28" spans="1:6" x14ac:dyDescent="0.25">
      <c r="A28" t="s">
        <v>1</v>
      </c>
      <c r="B28" s="24">
        <v>9.9749999999999996</v>
      </c>
    </row>
    <row r="29" spans="1:6" x14ac:dyDescent="0.25">
      <c r="A29" t="s">
        <v>66</v>
      </c>
      <c r="B29" s="25">
        <f>ROUND(B17,2)</f>
        <v>4.0599999999999996</v>
      </c>
      <c r="C29" t="s">
        <v>80</v>
      </c>
    </row>
    <row r="30" spans="1:6" x14ac:dyDescent="0.25">
      <c r="A30" t="s">
        <v>70</v>
      </c>
      <c r="B30" s="25">
        <f>ROUND(B18*3,2)*12</f>
        <v>120.60000000000001</v>
      </c>
      <c r="C30" t="s">
        <v>81</v>
      </c>
    </row>
    <row r="31" spans="1:6" x14ac:dyDescent="0.25">
      <c r="C31" s="45"/>
      <c r="F31" s="46"/>
    </row>
    <row r="32" spans="1:6" x14ac:dyDescent="0.25">
      <c r="A32" t="s">
        <v>109</v>
      </c>
    </row>
    <row r="33" spans="1:3" ht="13" x14ac:dyDescent="0.25">
      <c r="A33" t="s">
        <v>67</v>
      </c>
      <c r="B33" s="41"/>
    </row>
    <row r="34" spans="1:3" ht="13" x14ac:dyDescent="0.25">
      <c r="A34" t="s">
        <v>68</v>
      </c>
      <c r="B34" s="26"/>
      <c r="C34" s="40"/>
    </row>
  </sheetData>
  <mergeCells count="1">
    <mergeCell ref="L9:M9"/>
  </mergeCells>
  <pageMargins left="0.7" right="0.7" top="0.75" bottom="0.75" header="0.3" footer="0.3"/>
  <pageSetup orientation="portrait" r:id="rId1"/>
  <rowBreaks count="1" manualBreakCount="1">
    <brk id="12" max="16383" man="1"/>
  </rowBreaks>
  <colBreaks count="1" manualBreakCount="1">
    <brk id="1" max="1048575" man="1"/>
  </col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haredContentType xmlns="Microsoft.SharePoint.Taxonomy.ContentTypeSync" SourceId="3c940ca1-5ff5-4c12-9ecd-e33ede4a829f" ContentTypeId="0x0101007F0447A8E6C16F40A99E2D6A3630B068" PreviousValue="false"/>
</file>

<file path=customXml/item2.xml><?xml version="1.0" encoding="utf-8"?>
<p:properties xmlns:p="http://schemas.microsoft.com/office/2006/metadata/properties" xmlns:xsi="http://www.w3.org/2001/XMLSchema-instance" xmlns:pc="http://schemas.microsoft.com/office/infopath/2007/PartnerControls">
  <documentManagement>
    <uccTrueDocumentDate xmlns="eb6d8c5d-5b31-4807-8756-a31b61bec20d">2023-09-27T17:29:51+00:00</uccTrueDocumentDate>
    <_ip_UnifiedCompliancePolicyUIAction xmlns="http://schemas.microsoft.com/sharepoint/v3" xsi:nil="true"/>
    <TaxCatchAll xmlns="eb6d8c5d-5b31-4807-8756-a31b61bec20d" xsi:nil="true"/>
    <m878ec015a4f4b73a9ca52baf1f7d80f xmlns="eb6d8c5d-5b31-4807-8756-a31b61bec20d">
      <Terms xmlns="http://schemas.microsoft.com/office/infopath/2007/PartnerControls"/>
    </m878ec015a4f4b73a9ca52baf1f7d80f>
    <_ip_UnifiedCompliancePolicyProperties xmlns="http://schemas.microsoft.com/sharepoint/v3" xsi:nil="true"/>
    <i6f2cb5525bb4939af72cb97a4f89ecd xmlns="eb6d8c5d-5b31-4807-8756-a31b61bec20d">
      <Terms xmlns="http://schemas.microsoft.com/office/infopath/2007/PartnerControls"/>
    </i6f2cb5525bb4939af72cb97a4f89ecd>
    <e7a2213cd6994bb591e363ef1cc0e9f0 xmlns="eb6d8c5d-5b31-4807-8756-a31b61bec20d">
      <Terms xmlns="http://schemas.microsoft.com/office/infopath/2007/PartnerControls"/>
    </e7a2213cd6994bb591e363ef1cc0e9f0>
  </documentManagement>
</p:properties>
</file>

<file path=customXml/item3.xml><?xml version="1.0" encoding="utf-8"?>
<ct:contentTypeSchema xmlns:ct="http://schemas.microsoft.com/office/2006/metadata/contentType" xmlns:ma="http://schemas.microsoft.com/office/2006/metadata/properties/metaAttributes" ct:_="" ma:_="" ma:contentTypeName="Benefits" ma:contentTypeID="0x0101007F0447A8E6C16F40A99E2D6A3630B0680402008646D8824400EB4E8622E347100A0FDE" ma:contentTypeVersion="15" ma:contentTypeDescription="UCC Custom CT" ma:contentTypeScope="" ma:versionID="1d13f27e9dda8f28d7d844b7549c6af2">
  <xsd:schema xmlns:xsd="http://www.w3.org/2001/XMLSchema" xmlns:xs="http://www.w3.org/2001/XMLSchema" xmlns:p="http://schemas.microsoft.com/office/2006/metadata/properties" xmlns:ns1="http://schemas.microsoft.com/sharepoint/v3" xmlns:ns2="eb6d8c5d-5b31-4807-8756-a31b61bec20d" xmlns:ns3="d2f6e440-8515-4122-a38e-b35b981f55dc" targetNamespace="http://schemas.microsoft.com/office/2006/metadata/properties" ma:root="true" ma:fieldsID="998ff21e9d13c5d61e1d2227e13c34a4" ns1:_="" ns2:_="" ns3:_="">
    <xsd:import namespace="http://schemas.microsoft.com/sharepoint/v3"/>
    <xsd:import namespace="eb6d8c5d-5b31-4807-8756-a31b61bec20d"/>
    <xsd:import namespace="d2f6e440-8515-4122-a38e-b35b981f55dc"/>
    <xsd:element name="properties">
      <xsd:complexType>
        <xsd:sequence>
          <xsd:element name="documentManagement">
            <xsd:complexType>
              <xsd:all>
                <xsd:element ref="ns2:i6f2cb5525bb4939af72cb97a4f89ecd" minOccurs="0"/>
                <xsd:element ref="ns2:TaxCatchAll" minOccurs="0"/>
                <xsd:element ref="ns2:TaxCatchAllLabel" minOccurs="0"/>
                <xsd:element ref="ns2:uccTrueDocumentDate" minOccurs="0"/>
                <xsd:element ref="ns2:m878ec015a4f4b73a9ca52baf1f7d80f" minOccurs="0"/>
                <xsd:element ref="ns2:e7a2213cd6994bb591e363ef1cc0e9f0" minOccurs="0"/>
                <xsd:element ref="ns3:MediaServiceLocation" minOccurs="0"/>
                <xsd:element ref="ns1:_ip_UnifiedCompliancePolicyProperties" minOccurs="0"/>
                <xsd:element ref="ns1:_ip_UnifiedCompliancePolicyUIAction" minOccurs="0"/>
                <xsd:element ref="ns3: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8" nillable="true" ma:displayName="Unified Compliance Policy Properties" ma:hidden="true" ma:internalName="_ip_UnifiedCompliancePolicyProperties">
      <xsd:simpleType>
        <xsd:restriction base="dms:Note"/>
      </xsd:simpleType>
    </xsd:element>
    <xsd:element name="_ip_UnifiedCompliancePolicyUIAction" ma:index="19"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b6d8c5d-5b31-4807-8756-a31b61bec20d" elementFormDefault="qualified">
    <xsd:import namespace="http://schemas.microsoft.com/office/2006/documentManagement/types"/>
    <xsd:import namespace="http://schemas.microsoft.com/office/infopath/2007/PartnerControls"/>
    <xsd:element name="i6f2cb5525bb4939af72cb97a4f89ecd" ma:index="8" nillable="true" ma:taxonomy="true" ma:internalName="i6f2cb5525bb4939af72cb97a4f89ecd" ma:taxonomyFieldName="uccDocumentType" ma:displayName="Document Type" ma:readOnly="false" ma:default="" ma:fieldId="{26f2cb55-25bb-4939-af72-cb97a4f89ecd}" ma:sspId="3c940ca1-5ff5-4c12-9ecd-e33ede4a829f" ma:termSetId="c0b74db9-4df9-4803-aeb2-c71138ab57a4"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5adc83b7-bf78-459d-8904-6d9dd590217e}" ma:internalName="TaxCatchAll" ma:showField="CatchAllData" ma:web="f806c563-9df7-4464-9b33-fb1e0df6c245">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5adc83b7-bf78-459d-8904-6d9dd590217e}" ma:internalName="TaxCatchAllLabel" ma:readOnly="true" ma:showField="CatchAllDataLabel" ma:web="f806c563-9df7-4464-9b33-fb1e0df6c245">
      <xsd:complexType>
        <xsd:complexContent>
          <xsd:extension base="dms:MultiChoiceLookup">
            <xsd:sequence>
              <xsd:element name="Value" type="dms:Lookup" maxOccurs="unbounded" minOccurs="0" nillable="true"/>
            </xsd:sequence>
          </xsd:extension>
        </xsd:complexContent>
      </xsd:complexType>
    </xsd:element>
    <xsd:element name="uccTrueDocumentDate" ma:index="12" nillable="true" ma:displayName="True Document Date" ma:default="[today]" ma:format="DateOnly" ma:internalName="uccTrueDocumentDate" ma:readOnly="false">
      <xsd:simpleType>
        <xsd:restriction base="dms:DateTime"/>
      </xsd:simpleType>
    </xsd:element>
    <xsd:element name="m878ec015a4f4b73a9ca52baf1f7d80f" ma:index="13" nillable="true" ma:taxonomy="true" ma:internalName="m878ec015a4f4b73a9ca52baf1f7d80f" ma:taxonomyFieldName="UCCMonth" ma:displayName="Month" ma:default="" ma:fieldId="{6878ec01-5a4f-4b73-a9ca-52baf1f7d80f}" ma:sspId="3c940ca1-5ff5-4c12-9ecd-e33ede4a829f" ma:termSetId="0dff0584-8c17-46e1-9d32-d2a5e66cb531" ma:anchorId="00000000-0000-0000-0000-000000000000" ma:open="false" ma:isKeyword="false">
      <xsd:complexType>
        <xsd:sequence>
          <xsd:element ref="pc:Terms" minOccurs="0" maxOccurs="1"/>
        </xsd:sequence>
      </xsd:complexType>
    </xsd:element>
    <xsd:element name="e7a2213cd6994bb591e363ef1cc0e9f0" ma:index="15" nillable="true" ma:taxonomy="true" ma:internalName="e7a2213cd6994bb591e363ef1cc0e9f0" ma:taxonomyFieldName="UCCYear" ma:displayName="Year" ma:default="" ma:fieldId="{e7a2213c-d699-4bb5-91e3-63ef1cc0e9f0}" ma:sspId="3c940ca1-5ff5-4c12-9ecd-e33ede4a829f" ma:termSetId="33d969ce-414b-4f34-87d3-9ff51fae1dea"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d2f6e440-8515-4122-a38e-b35b981f55dc" elementFormDefault="qualified">
    <xsd:import namespace="http://schemas.microsoft.com/office/2006/documentManagement/types"/>
    <xsd:import namespace="http://schemas.microsoft.com/office/infopath/2007/PartnerControls"/>
    <xsd:element name="MediaServiceLocation" ma:index="17" nillable="true" ma:displayName="Location" ma:description="" ma:indexed="true" ma:internalName="MediaServiceLocation" ma:readOnly="true">
      <xsd:simpleType>
        <xsd:restriction base="dms:Text"/>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EFD2705-4F2E-47FA-AF11-5370102AE6B4}">
  <ds:schemaRefs>
    <ds:schemaRef ds:uri="Microsoft.SharePoint.Taxonomy.ContentTypeSync"/>
  </ds:schemaRefs>
</ds:datastoreItem>
</file>

<file path=customXml/itemProps2.xml><?xml version="1.0" encoding="utf-8"?>
<ds:datastoreItem xmlns:ds="http://schemas.openxmlformats.org/officeDocument/2006/customXml" ds:itemID="{5039C45A-3BA1-48AE-ACAB-9A651D73124A}">
  <ds:schemaRefs>
    <ds:schemaRef ds:uri="eb6d8c5d-5b31-4807-8756-a31b61bec20d"/>
    <ds:schemaRef ds:uri="http://schemas.microsoft.com/office/infopath/2007/PartnerControls"/>
    <ds:schemaRef ds:uri="http://purl.org/dc/dcmitype/"/>
    <ds:schemaRef ds:uri="http://schemas.microsoft.com/office/2006/metadata/properties"/>
    <ds:schemaRef ds:uri="http://schemas.microsoft.com/office/2006/documentManagement/types"/>
    <ds:schemaRef ds:uri="http://schemas.microsoft.com/sharepoint/v3"/>
    <ds:schemaRef ds:uri="http://purl.org/dc/terms/"/>
    <ds:schemaRef ds:uri="http://www.w3.org/XML/1998/namespace"/>
    <ds:schemaRef ds:uri="http://schemas.openxmlformats.org/package/2006/metadata/core-properties"/>
    <ds:schemaRef ds:uri="d2f6e440-8515-4122-a38e-b35b981f55dc"/>
    <ds:schemaRef ds:uri="http://purl.org/dc/elements/1.1/"/>
  </ds:schemaRefs>
</ds:datastoreItem>
</file>

<file path=customXml/itemProps3.xml><?xml version="1.0" encoding="utf-8"?>
<ds:datastoreItem xmlns:ds="http://schemas.openxmlformats.org/officeDocument/2006/customXml" ds:itemID="{CF0B7299-C924-4230-B1B7-1CEB16260B6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eb6d8c5d-5b31-4807-8756-a31b61bec20d"/>
    <ds:schemaRef ds:uri="d2f6e440-8515-4122-a38e-b35b981f55d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2496BDDB-8843-4C8B-9326-40AFEF273F7C}">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19</vt:i4>
      </vt:variant>
    </vt:vector>
  </HeadingPairs>
  <TitlesOfParts>
    <vt:vector size="21" baseType="lpstr">
      <vt:lpstr>2027 Calculator</vt:lpstr>
      <vt:lpstr>RateTable</vt:lpstr>
      <vt:lpstr>CoreER</vt:lpstr>
      <vt:lpstr>EI</vt:lpstr>
      <vt:lpstr>EN35CF</vt:lpstr>
      <vt:lpstr>EN35CS</vt:lpstr>
      <vt:lpstr>FedFamily</vt:lpstr>
      <vt:lpstr>LTD</vt:lpstr>
      <vt:lpstr>MBTax</vt:lpstr>
      <vt:lpstr>MBTaxPortion</vt:lpstr>
      <vt:lpstr>ONTax</vt:lpstr>
      <vt:lpstr>ONTaxPortion</vt:lpstr>
      <vt:lpstr>OptFamily</vt:lpstr>
      <vt:lpstr>OptSingle</vt:lpstr>
      <vt:lpstr>PenEE</vt:lpstr>
      <vt:lpstr>PenER</vt:lpstr>
      <vt:lpstr>QCTax</vt:lpstr>
      <vt:lpstr>QCTaxPortion</vt:lpstr>
      <vt:lpstr>RCP</vt:lpstr>
      <vt:lpstr>RWBTax</vt:lpstr>
      <vt:lpstr>year</vt:lpstr>
    </vt:vector>
  </TitlesOfParts>
  <Company>The United Church of Canada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Budgeting Tools for Treasurers - Calculating Pension &amp; Benefits Deductions (2027)</dc:title>
  <dc:subject>Spreadsheet with embedded calculations to assist United Church treasurers in determining the deduction amounts for United Church pension and benefits, and the taxable benefit for group insurance amount to be reported through payroll.</dc:subject>
  <dc:creator>The United Church of Canada</dc:creator>
  <cp:keywords>budget, spreadsheet, worksheet, payroll</cp:keywords>
  <cp:lastModifiedBy>Cara James</cp:lastModifiedBy>
  <cp:lastPrinted>2018-10-25T13:06:58Z</cp:lastPrinted>
  <dcterms:created xsi:type="dcterms:W3CDTF">2014-09-12T16:36:58Z</dcterms:created>
  <dcterms:modified xsi:type="dcterms:W3CDTF">2026-10-22T15:28:19Z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0x0101007F0447A8E6C16F40A99E2D6A3630B0680402008646D8824400EB4E8622E347100A0FDE</vt:lpwstr>
  </property>
  <property fmtid="{D5CDD505-2E9C-101B-9397-08002B2CF9AE}" pid="3" name="UCCMonth">
    <vt:lpwstr/>
  </property>
  <property fmtid="{D5CDD505-2E9C-101B-9397-08002B2CF9AE}" pid="4" name="MediaServiceImageTags">
    <vt:lpwstr/>
  </property>
  <property fmtid="{D5CDD505-2E9C-101B-9397-08002B2CF9AE}" pid="5" name="uccDocumentType">
    <vt:lpwstr/>
  </property>
  <property fmtid="{D5CDD505-2E9C-101B-9397-08002B2CF9AE}" pid="6" name="UCCYear">
    <vt:lpwstr/>
  </property>
  <property fmtid="{D5CDD505-2E9C-101B-9397-08002B2CF9AE}" pid="7" name="lcf76f155ced4ddcb4097134ff3c332f">
    <vt:lpwstr/>
  </property>
</Properties>
</file>