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unitedchurch-my.sharepoint.com/personal/cjames_united-church_ca/Documents/Documents/_website stuff/Financial/"/>
    </mc:Choice>
  </mc:AlternateContent>
  <xr:revisionPtr revIDLastSave="1" documentId="13_ncr:1_{3E5F68BC-A741-4A37-B9BD-6EED07F32E56}" xr6:coauthVersionLast="47" xr6:coauthVersionMax="47" xr10:uidLastSave="{62AF09A7-DC83-4C4C-B994-ED5A6D1BAB63}"/>
  <bookViews>
    <workbookView xWindow="28680" yWindow="-120" windowWidth="29040" windowHeight="15720" xr2:uid="{00000000-000D-0000-FFFF-FFFF00000000}"/>
  </bookViews>
  <sheets>
    <sheet name="2026 Calculator" sheetId="3" r:id="rId1"/>
    <sheet name="RateTable" sheetId="4" state="hidden" r:id="rId2"/>
  </sheets>
  <definedNames>
    <definedName name="CoreER">RateTable!$B$9</definedName>
    <definedName name="EI">RateTable!$B$11</definedName>
    <definedName name="EN35CF">RateTable!$B$34</definedName>
    <definedName name="EN35CS">RateTable!$B$33</definedName>
    <definedName name="EN35OF">RateTable!#REF!</definedName>
    <definedName name="EN35OS">RateTable!#REF!</definedName>
    <definedName name="FedFamily">RateTable!$B$29</definedName>
    <definedName name="LTD">RateTable!$B$21</definedName>
    <definedName name="MBTax">RateTable!$B$26</definedName>
    <definedName name="MBTaxPortion">RateTable!$B$12</definedName>
    <definedName name="ONTax">RateTable!$B$27</definedName>
    <definedName name="ONTaxPortion">RateTable!$B$13</definedName>
    <definedName name="OptFamily">RateTable!$B$23</definedName>
    <definedName name="OptSingle">RateTable!$B$22</definedName>
    <definedName name="PenEE">RateTable!$B$4</definedName>
    <definedName name="PenER">RateTable!$B$5</definedName>
    <definedName name="QCTax">RateTable!$B$28</definedName>
    <definedName name="QCTaxPortion">RateTable!$B$14</definedName>
    <definedName name="RCP">RateTable!$B$10</definedName>
    <definedName name="RWBTax">RateTable!$B$30</definedName>
    <definedName name="year">RateTable!$B$1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3" l="1"/>
  <c r="K37" i="3"/>
  <c r="J37" i="3"/>
  <c r="K38" i="3" s="1"/>
  <c r="F27" i="3"/>
  <c r="F19" i="3"/>
  <c r="F18" i="3"/>
  <c r="A1" i="3" l="1"/>
  <c r="B30" i="4"/>
  <c r="B39" i="3"/>
  <c r="I37" i="3"/>
  <c r="H11" i="4"/>
  <c r="B9" i="4" s="1"/>
  <c r="K7" i="4"/>
  <c r="J7" i="4"/>
  <c r="K6" i="4"/>
  <c r="J6" i="4"/>
  <c r="K5" i="4"/>
  <c r="J5" i="4"/>
  <c r="I5" i="4"/>
  <c r="K4" i="4"/>
  <c r="J4" i="4"/>
  <c r="I4" i="4"/>
  <c r="K3" i="4"/>
  <c r="J3" i="4"/>
  <c r="I3" i="4"/>
  <c r="K2" i="4"/>
  <c r="J2" i="4"/>
  <c r="I2" i="4"/>
  <c r="I38" i="3" l="1"/>
  <c r="J38" i="3"/>
  <c r="L38" i="3"/>
  <c r="L39" i="3" s="1"/>
  <c r="M53" i="3" s="1"/>
  <c r="K11" i="4"/>
  <c r="B14" i="4" s="1"/>
  <c r="I11" i="4"/>
  <c r="B12" i="4" s="1"/>
  <c r="J11" i="4"/>
  <c r="B13" i="4" s="1"/>
  <c r="B29" i="4"/>
  <c r="B37" i="3" l="1"/>
  <c r="K39" i="3" l="1"/>
  <c r="L53" i="3" s="1"/>
  <c r="J39" i="3"/>
  <c r="K53" i="3" s="1"/>
  <c r="I39" i="3"/>
  <c r="J53" i="3" s="1"/>
  <c r="E57" i="3" l="1"/>
  <c r="E56" i="3"/>
  <c r="J56" i="3" s="1"/>
  <c r="F29" i="3"/>
  <c r="F28" i="3"/>
  <c r="I19" i="3"/>
  <c r="H28" i="3" l="1"/>
  <c r="I28" i="3"/>
  <c r="H29" i="3"/>
  <c r="G29" i="3"/>
  <c r="I29" i="3"/>
  <c r="H19" i="3"/>
  <c r="G19" i="3"/>
  <c r="F20" i="3" l="1"/>
  <c r="F21" i="3"/>
  <c r="F22" i="3"/>
  <c r="J57" i="3"/>
  <c r="H20" i="3" l="1"/>
  <c r="I20" i="3"/>
  <c r="G20" i="3"/>
  <c r="H21" i="3"/>
  <c r="G21" i="3"/>
  <c r="I21" i="3"/>
  <c r="H22" i="3"/>
  <c r="G22" i="3"/>
  <c r="I22" i="3"/>
  <c r="I30" i="3"/>
  <c r="F23" i="3"/>
  <c r="F30" i="3"/>
  <c r="G30" i="3"/>
  <c r="H23" i="3" l="1"/>
  <c r="H30" i="3"/>
  <c r="I23" i="3"/>
  <c r="G23" i="3"/>
</calcChain>
</file>

<file path=xl/sharedStrings.xml><?xml version="1.0" encoding="utf-8"?>
<sst xmlns="http://schemas.openxmlformats.org/spreadsheetml/2006/main" count="135" uniqueCount="110">
  <si>
    <t>no tax</t>
  </si>
  <si>
    <t>Quebec</t>
  </si>
  <si>
    <t>Ontario</t>
  </si>
  <si>
    <t>Manitoba</t>
  </si>
  <si>
    <t>Paid by Member</t>
  </si>
  <si>
    <t xml:space="preserve">Optional Accidental Death &amp; Dismemberment </t>
  </si>
  <si>
    <t>Available in $10,000 units up to $250,000.</t>
  </si>
  <si>
    <t>Optional Life Insurance (Member &amp; Spouse) - MONTHLY amounts</t>
  </si>
  <si>
    <t xml:space="preserve">Available in units of $10,000 </t>
  </si>
  <si>
    <t>- up to $500,000 for a member with first $100,000 without evidence of insurability</t>
  </si>
  <si>
    <t>- up to $150,000 for spouse/partner with first 10,000 without evidence of insurability</t>
  </si>
  <si>
    <t>Age</t>
  </si>
  <si>
    <t>Non-Smoker, Male</t>
  </si>
  <si>
    <t>Smoker, Male</t>
  </si>
  <si>
    <t>Non-Smoker, Female</t>
  </si>
  <si>
    <t>Smoker, Female</t>
  </si>
  <si>
    <t>up to 30</t>
  </si>
  <si>
    <t>30-34</t>
  </si>
  <si>
    <t>35-39</t>
  </si>
  <si>
    <t>40-44</t>
  </si>
  <si>
    <t>45-49</t>
  </si>
  <si>
    <t>50-54</t>
  </si>
  <si>
    <t>55-59</t>
  </si>
  <si>
    <t>60-64</t>
  </si>
  <si>
    <t>Optional Coverage Rates</t>
  </si>
  <si>
    <t>Member Only (Single): $0.30 per $10,000 (monthly)</t>
  </si>
  <si>
    <t>Member &amp; Family : $0.50 per $10,000 (monthly)</t>
  </si>
  <si>
    <t>UC Pension Contribution   (R CO PEN)</t>
  </si>
  <si>
    <t xml:space="preserve">Long Term Disability(to age 64.5   (LTD) </t>
  </si>
  <si>
    <t>Optional Life Insurance - member   (LIF MEM)</t>
  </si>
  <si>
    <t>Optional Life Insurance - spouse   (LIF SPOUSE)</t>
  </si>
  <si>
    <t>Optional Accidental Death &amp; Dismemberment   (AD&amp;D)</t>
  </si>
  <si>
    <t xml:space="preserve">UC Pension Contribution (EMPR PEN) </t>
  </si>
  <si>
    <t xml:space="preserve">Restorative Care Plan   (RCP)  </t>
  </si>
  <si>
    <t>Paid by Employer</t>
  </si>
  <si>
    <t xml:space="preserve">Benefits Plans (CORE BEN) </t>
  </si>
  <si>
    <t>$</t>
  </si>
  <si>
    <t>If the member has Optional Coverage …</t>
  </si>
  <si>
    <t>Employer Totals:</t>
  </si>
  <si>
    <r>
      <t xml:space="preserve">Single coverage - core benefits </t>
    </r>
    <r>
      <rPr>
        <i/>
        <sz val="10"/>
        <rFont val="Calibri"/>
        <family val="2"/>
        <scheme val="minor"/>
      </rPr>
      <t>(default)</t>
    </r>
  </si>
  <si>
    <t xml:space="preserve">Family coverage - core benefits </t>
  </si>
  <si>
    <t>ENTER "1"    Ministry Personnel &amp; non-ministry personnel, OR
ENTER "1.4"  Ministry Personnel, if minister lives in manse</t>
  </si>
  <si>
    <t>Member Totals:</t>
  </si>
  <si>
    <t>ENTER payroll frequency (12 for monthly, 24 for semi-monthly, 26 for biweekly)</t>
  </si>
  <si>
    <t>ENTER Annual Salary (Pensionable Earnings)</t>
  </si>
  <si>
    <t xml:space="preserve">Quebec Taxable Medical Plan: employees who are covered by an employer sponsored Medical Plan are subject to additional taxation.  Full details are contained in a circular (IN253) from Revenu Quebec http://www.revenuquebec.ca/documents/en/publications/in/in-253-v(2014-10).pdf. This document sets out how this taxable benefit is assessed in our specific circumstances, as our Health &amp; Dental plan is not backed by an insurance policy.  Details of the calculation we use to assess the taxable benefit are on pages 22-24.  We are required to calculate a monthly value (see above) based on a reasonable estimate of the annual claims  for each distinct benefit group (Core Single, Core Family, Optional Single, Optional Family).  Each December we provide a 'true-up' value to reflect actual claims.  </t>
  </si>
  <si>
    <t>ENTER payroll frequencyin the appropriate box below</t>
  </si>
  <si>
    <r>
      <t>Provincial Taxable Benefit</t>
    </r>
    <r>
      <rPr>
        <sz val="10"/>
        <rFont val="Calibri"/>
        <family val="2"/>
        <scheme val="minor"/>
      </rPr>
      <t xml:space="preserve"> - use Federal Taxable Benefit amount  </t>
    </r>
  </si>
  <si>
    <t>Provincial Taxable Benefit amount:</t>
  </si>
  <si>
    <t xml:space="preserve">Provincial Medical Plan  </t>
  </si>
  <si>
    <t>ENTER Annual premium for Life Insurance - member (see Optional Coverage Rates)</t>
  </si>
  <si>
    <t>ENTER Annual premium for  Life Insurance - spouse (see Optional Coverage Rates)</t>
  </si>
  <si>
    <t>ENTER Annual premium for Disability Death &amp; Dismemberment (see Optional Coverage Rates)</t>
  </si>
  <si>
    <t>To calculate Pension and Benefits Deductions:</t>
  </si>
  <si>
    <t>Optional Benefits Coverage</t>
  </si>
  <si>
    <t>Optional benefits coverage is available under the benefits plans.  Employees must enrol in these coverages via the Benefits Centre.</t>
  </si>
  <si>
    <t>Pension</t>
  </si>
  <si>
    <t>Employee</t>
  </si>
  <si>
    <t>Employer</t>
  </si>
  <si>
    <t>Benefits</t>
  </si>
  <si>
    <t>Core</t>
  </si>
  <si>
    <t>LTD</t>
  </si>
  <si>
    <t>Opt H&amp;D Single</t>
  </si>
  <si>
    <t>Opt H&amp;D Family</t>
  </si>
  <si>
    <t>RCP</t>
  </si>
  <si>
    <t>Taxes</t>
  </si>
  <si>
    <t>Federal</t>
  </si>
  <si>
    <t>Core Single</t>
  </si>
  <si>
    <t>Core Family</t>
  </si>
  <si>
    <t>Rates</t>
  </si>
  <si>
    <t>Pennsioner Taxable</t>
  </si>
  <si>
    <t>Per Pay Premium</t>
  </si>
  <si>
    <t>To calculate per pay Federal and Provincial Taxable Benefits:</t>
  </si>
  <si>
    <t>MBTaxPortion</t>
  </si>
  <si>
    <t>ONTaxPortion</t>
  </si>
  <si>
    <t>QCTaxPortion</t>
  </si>
  <si>
    <t>Basic Life (Active)</t>
  </si>
  <si>
    <t>Accidental Death and Dismemberment</t>
  </si>
  <si>
    <t>Dependant Life</t>
  </si>
  <si>
    <t>Basic Life (Retiree)</t>
  </si>
  <si>
    <t>Equals to Dependant Life</t>
  </si>
  <si>
    <t>Goes up and down with the Pensioner Life benefit. Increase or decrease by the % of pensioner life change.</t>
  </si>
  <si>
    <t>Benefit</t>
  </si>
  <si>
    <t>rate</t>
  </si>
  <si>
    <t>MB</t>
  </si>
  <si>
    <t>ON</t>
  </si>
  <si>
    <t>QC</t>
  </si>
  <si>
    <t>Basic Life</t>
  </si>
  <si>
    <t>Pensioner Life</t>
  </si>
  <si>
    <t>Dependent Life</t>
  </si>
  <si>
    <t>AD&amp;D</t>
  </si>
  <si>
    <t>Health</t>
  </si>
  <si>
    <t>Dental</t>
  </si>
  <si>
    <t>EAP</t>
  </si>
  <si>
    <t>Administration Expense</t>
  </si>
  <si>
    <t>Total</t>
  </si>
  <si>
    <t>&lt;= taxable % of core</t>
  </si>
  <si>
    <t>Under 65</t>
  </si>
  <si>
    <t>65-70</t>
  </si>
  <si>
    <t>AGE of Employee</t>
  </si>
  <si>
    <t>&lt;===Federal Taxable Benefit Amount</t>
  </si>
  <si>
    <t>Federal Taxable Benefit for employees not in receipt of United Church of Canada Pension</t>
  </si>
  <si>
    <t>Per Pay Premiums + Tax if applicable</t>
  </si>
  <si>
    <t xml:space="preserve">Quebec Employees Only </t>
  </si>
  <si>
    <t>QC Taxable Medical Benefit 2026 Placeholder Values</t>
  </si>
  <si>
    <t>ENTER YES/NO for Benefits over 71</t>
  </si>
  <si>
    <t>Yes</t>
  </si>
  <si>
    <t>No</t>
  </si>
  <si>
    <t>71-74</t>
  </si>
  <si>
    <t>Over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</si>
</sst>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quot;$&quot;#,##0.00"/>
    <numFmt numFmtId="166" formatCode="0.0"/>
    <numFmt numFmtId="167" formatCode="0.000%"/>
    <numFmt numFmtId="168" formatCode="_-&quot;$&quot;* #,##0.000_-;\-&quot;$&quot;* #,##0.000_-;_-&quot;$&quot;* &quot;-&quot;??_-;_-@_-"/>
    <numFmt numFmtId="169" formatCode="&quot;$&quot;#,##0.00;[Red]&quot;$&quot;#,##0.00"/>
    <numFmt numFmtId="170" formatCode="_(&quot;$&quot;* #,##0.000_);_(&quot;$&quot;* \(#,##0.000\);_(&quot;$&quot;* &quot;-&quot;???_);_(@_)"/>
  </numFmts>
  <fonts count="21" x14ac:knownFonts="1">
    <font>
      <sz val="10"/>
      <name val="Arial"/>
      <family val="2"/>
    </font>
    <font>
      <sz val="10"/>
      <name val="Arial"/>
      <family val="2"/>
    </font>
    <font>
      <sz val="11"/>
      <name val="Arial"/>
      <family val="2"/>
    </font>
    <font>
      <b/>
      <sz val="11"/>
      <name val="Arial"/>
      <family val="2"/>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b/>
      <sz val="10"/>
      <name val="Arial"/>
      <family val="2"/>
    </font>
    <font>
      <i/>
      <sz val="10"/>
      <name val="Calibri"/>
      <family val="2"/>
      <scheme val="minor"/>
    </font>
    <font>
      <b/>
      <sz val="10"/>
      <name val="Wingdings"/>
      <charset val="2"/>
    </font>
    <font>
      <sz val="8"/>
      <name val="Calibri"/>
      <family val="2"/>
      <scheme val="minor"/>
    </font>
    <font>
      <b/>
      <sz val="8"/>
      <name val="Calibri"/>
      <family val="2"/>
      <scheme val="minor"/>
    </font>
    <font>
      <sz val="12"/>
      <name val="Arial"/>
      <family val="2"/>
    </font>
    <font>
      <sz val="10"/>
      <color rgb="FFFF0000"/>
      <name val="Arial"/>
      <family val="2"/>
    </font>
    <font>
      <sz val="10"/>
      <color rgb="FFFF0000"/>
      <name val="Calibri"/>
      <family val="2"/>
      <scheme val="minor"/>
    </font>
    <font>
      <sz val="11"/>
      <color rgb="FF000000"/>
      <name val="Calibri"/>
      <family val="2"/>
    </font>
    <font>
      <sz val="10"/>
      <name val="Times New Roman"/>
      <family val="1"/>
    </font>
    <font>
      <sz val="11"/>
      <name val="Calibri"/>
      <family val="2"/>
    </font>
    <font>
      <sz val="11"/>
      <color rgb="FFFF0000"/>
      <name val="Calibri"/>
      <family val="2"/>
    </font>
    <font>
      <b/>
      <sz val="10"/>
      <color theme="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top/>
      <bottom style="thick">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5" fillId="0" borderId="0" xfId="0" applyFont="1" applyAlignment="1">
      <alignment vertical="center"/>
    </xf>
    <xf numFmtId="0" fontId="7" fillId="0" borderId="0" xfId="0" applyFont="1" applyAlignment="1">
      <alignment horizontal="center" vertical="center"/>
    </xf>
    <xf numFmtId="44" fontId="7" fillId="0" borderId="0" xfId="2" applyFont="1" applyAlignment="1">
      <alignment horizontal="right" vertical="center"/>
    </xf>
    <xf numFmtId="0" fontId="7" fillId="0" borderId="1" xfId="0" applyFont="1" applyBorder="1" applyAlignment="1">
      <alignment horizontal="center" vertical="center" wrapText="1"/>
    </xf>
    <xf numFmtId="0" fontId="7" fillId="0" borderId="0" xfId="0" applyFont="1" applyAlignment="1">
      <alignment vertical="center"/>
    </xf>
    <xf numFmtId="2" fontId="7" fillId="0" borderId="1" xfId="0" applyNumberFormat="1" applyFont="1" applyBorder="1" applyAlignment="1">
      <alignment horizontal="center" vertical="center"/>
    </xf>
    <xf numFmtId="2" fontId="7" fillId="0" borderId="2" xfId="0" applyNumberFormat="1" applyFont="1" applyBorder="1" applyAlignment="1">
      <alignment horizontal="center" vertical="center"/>
    </xf>
    <xf numFmtId="2" fontId="7" fillId="2" borderId="2"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0" borderId="0" xfId="0" applyFont="1" applyAlignment="1">
      <alignment horizontal="right" vertical="center"/>
    </xf>
    <xf numFmtId="2" fontId="7" fillId="0" borderId="0" xfId="0" applyNumberFormat="1" applyFont="1" applyAlignment="1">
      <alignment horizontal="center" vertical="center"/>
    </xf>
    <xf numFmtId="0" fontId="5" fillId="0" borderId="0" xfId="0" applyFont="1" applyAlignment="1">
      <alignment horizontal="right" vertical="center"/>
    </xf>
    <xf numFmtId="2" fontId="5" fillId="0" borderId="0" xfId="0" applyNumberFormat="1" applyFont="1" applyAlignment="1">
      <alignment horizontal="left" vertical="center"/>
    </xf>
    <xf numFmtId="165" fontId="5" fillId="0" borderId="0" xfId="0" applyNumberFormat="1" applyFont="1" applyAlignment="1">
      <alignment horizontal="left" vertical="center"/>
    </xf>
    <xf numFmtId="0" fontId="7" fillId="0" borderId="0" xfId="0" applyFont="1" applyAlignment="1">
      <alignment horizontal="left" vertical="center"/>
    </xf>
    <xf numFmtId="165" fontId="7" fillId="0" borderId="0" xfId="0" applyNumberFormat="1" applyFont="1" applyAlignment="1">
      <alignment horizontal="left" vertical="center"/>
    </xf>
    <xf numFmtId="0" fontId="10" fillId="0" borderId="0" xfId="0" quotePrefix="1" applyFont="1" applyAlignment="1">
      <alignment horizontal="left" vertical="center"/>
    </xf>
    <xf numFmtId="43" fontId="7" fillId="0" borderId="0" xfId="1" applyFont="1" applyAlignment="1">
      <alignment vertical="center"/>
    </xf>
    <xf numFmtId="0" fontId="2" fillId="0" borderId="0" xfId="0" applyFont="1" applyAlignment="1">
      <alignment vertical="center"/>
    </xf>
    <xf numFmtId="0" fontId="3" fillId="0" borderId="0" xfId="0" applyFont="1" applyAlignment="1">
      <alignment vertical="center"/>
    </xf>
    <xf numFmtId="9" fontId="0" fillId="0" borderId="0" xfId="0" applyNumberFormat="1"/>
    <xf numFmtId="0" fontId="8" fillId="0" borderId="0" xfId="0" applyFont="1"/>
    <xf numFmtId="44" fontId="0" fillId="0" borderId="0" xfId="2" applyFont="1"/>
    <xf numFmtId="0" fontId="0" fillId="3" borderId="0" xfId="0" applyFill="1"/>
    <xf numFmtId="8" fontId="0" fillId="3" borderId="0" xfId="0" applyNumberFormat="1" applyFill="1"/>
    <xf numFmtId="44" fontId="7" fillId="3" borderId="0" xfId="2" applyFont="1" applyFill="1" applyAlignment="1">
      <alignment vertical="center"/>
    </xf>
    <xf numFmtId="0" fontId="5"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16" fontId="0" fillId="0" borderId="0" xfId="0" applyNumberFormat="1"/>
    <xf numFmtId="10" fontId="14" fillId="3" borderId="0" xfId="0" applyNumberFormat="1" applyFont="1" applyFill="1"/>
    <xf numFmtId="0" fontId="14" fillId="3" borderId="0" xfId="0" applyFont="1" applyFill="1"/>
    <xf numFmtId="0" fontId="14" fillId="0" borderId="0" xfId="0" applyFont="1"/>
    <xf numFmtId="9" fontId="14" fillId="3" borderId="0" xfId="0" applyNumberFormat="1" applyFont="1" applyFill="1"/>
    <xf numFmtId="44" fontId="0" fillId="0" borderId="0" xfId="0" applyNumberFormat="1"/>
    <xf numFmtId="167" fontId="14" fillId="3" borderId="0" xfId="0" applyNumberFormat="1" applyFont="1" applyFill="1"/>
    <xf numFmtId="169" fontId="0" fillId="0" borderId="0" xfId="0" applyNumberFormat="1"/>
    <xf numFmtId="44" fontId="15" fillId="3" borderId="0" xfId="2" applyFont="1" applyFill="1" applyAlignment="1">
      <alignment vertical="center"/>
    </xf>
    <xf numFmtId="165" fontId="7" fillId="0" borderId="1" xfId="2" applyNumberFormat="1" applyFont="1" applyBorder="1" applyAlignment="1">
      <alignment vertical="center"/>
    </xf>
    <xf numFmtId="0" fontId="11" fillId="0" borderId="0" xfId="0" applyFont="1" applyAlignment="1">
      <alignment vertical="center"/>
    </xf>
    <xf numFmtId="14" fontId="12" fillId="0" borderId="0" xfId="0" applyNumberFormat="1" applyFont="1" applyAlignment="1">
      <alignment vertical="center"/>
    </xf>
    <xf numFmtId="170" fontId="0" fillId="0" borderId="0" xfId="0" applyNumberFormat="1"/>
    <xf numFmtId="164" fontId="0" fillId="0" borderId="0" xfId="0" applyNumberFormat="1"/>
    <xf numFmtId="0" fontId="16" fillId="0" borderId="0" xfId="0" applyFont="1" applyAlignment="1">
      <alignment horizontal="right" vertical="center"/>
    </xf>
    <xf numFmtId="0" fontId="16" fillId="0" borderId="0" xfId="0" applyFont="1" applyAlignment="1">
      <alignment vertical="center"/>
    </xf>
    <xf numFmtId="0" fontId="17" fillId="0" borderId="0" xfId="0" applyFont="1"/>
    <xf numFmtId="0" fontId="18" fillId="0" borderId="0" xfId="0" applyFont="1" applyAlignment="1">
      <alignment vertical="center" wrapText="1"/>
    </xf>
    <xf numFmtId="0" fontId="16" fillId="3" borderId="0" xfId="0" applyFont="1" applyFill="1" applyAlignment="1">
      <alignment horizontal="right" vertical="center"/>
    </xf>
    <xf numFmtId="0" fontId="19" fillId="2" borderId="0" xfId="0" applyFont="1" applyFill="1" applyAlignment="1">
      <alignment horizontal="right" vertical="center"/>
    </xf>
    <xf numFmtId="0" fontId="16" fillId="2" borderId="0" xfId="0" applyFont="1" applyFill="1" applyAlignment="1">
      <alignment vertical="center"/>
    </xf>
    <xf numFmtId="10" fontId="14" fillId="0" borderId="0" xfId="0" applyNumberFormat="1" applyFont="1"/>
    <xf numFmtId="168" fontId="14" fillId="3" borderId="0" xfId="2" applyNumberFormat="1" applyFont="1" applyFill="1"/>
    <xf numFmtId="44" fontId="14" fillId="0" borderId="0" xfId="2" applyFont="1" applyFill="1"/>
    <xf numFmtId="0" fontId="8" fillId="0" borderId="7" xfId="0" applyFont="1" applyBorder="1" applyAlignment="1">
      <alignment vertical="center" wrapText="1"/>
    </xf>
    <xf numFmtId="0" fontId="8" fillId="0" borderId="7" xfId="0" applyFont="1" applyBorder="1" applyAlignment="1">
      <alignment vertical="center"/>
    </xf>
    <xf numFmtId="44" fontId="7" fillId="0" borderId="7" xfId="2" applyFont="1" applyFill="1" applyBorder="1" applyAlignment="1" applyProtection="1">
      <alignment horizontal="center" vertical="center"/>
      <protection locked="0"/>
    </xf>
    <xf numFmtId="44" fontId="0" fillId="0" borderId="7" xfId="2" applyFont="1" applyBorder="1" applyAlignment="1">
      <alignment vertical="center"/>
    </xf>
    <xf numFmtId="44" fontId="6" fillId="0" borderId="7" xfId="2" applyFont="1" applyBorder="1" applyAlignment="1">
      <alignment horizontal="left" vertical="center"/>
    </xf>
    <xf numFmtId="44" fontId="20" fillId="4" borderId="7" xfId="2" applyFont="1" applyFill="1" applyBorder="1" applyAlignment="1">
      <alignment vertical="center"/>
    </xf>
    <xf numFmtId="165" fontId="5" fillId="0" borderId="0" xfId="0" quotePrefix="1" applyNumberFormat="1" applyFont="1" applyAlignment="1">
      <alignment horizontal="left" vertical="center"/>
    </xf>
    <xf numFmtId="2" fontId="5" fillId="0" borderId="0" xfId="0" quotePrefix="1" applyNumberFormat="1" applyFont="1" applyAlignment="1">
      <alignment horizontal="left" vertical="center"/>
    </xf>
    <xf numFmtId="44" fontId="8" fillId="0" borderId="7" xfId="2" applyFont="1" applyBorder="1" applyAlignment="1">
      <alignment vertical="center" wrapText="1"/>
    </xf>
    <xf numFmtId="44" fontId="8" fillId="0" borderId="7" xfId="2" applyFont="1" applyBorder="1" applyAlignment="1">
      <alignment vertical="center"/>
    </xf>
    <xf numFmtId="1" fontId="7" fillId="3" borderId="1" xfId="0" applyNumberFormat="1" applyFont="1" applyFill="1" applyBorder="1" applyAlignment="1" applyProtection="1">
      <alignment horizontal="center" vertical="center"/>
      <protection locked="0"/>
    </xf>
    <xf numFmtId="2" fontId="7" fillId="3" borderId="8" xfId="0" applyNumberFormat="1" applyFont="1" applyFill="1" applyBorder="1" applyAlignment="1" applyProtection="1">
      <alignment horizontal="center" vertical="center"/>
      <protection locked="0"/>
    </xf>
    <xf numFmtId="1" fontId="7" fillId="3" borderId="8" xfId="0" applyNumberFormat="1" applyFont="1" applyFill="1" applyBorder="1" applyAlignment="1" applyProtection="1">
      <alignment horizontal="center" vertical="center"/>
      <protection locked="0"/>
    </xf>
    <xf numFmtId="2" fontId="7" fillId="3" borderId="1" xfId="0" applyNumberFormat="1" applyFont="1" applyFill="1" applyBorder="1" applyAlignment="1" applyProtection="1">
      <alignment horizontal="center" vertical="center"/>
      <protection locked="0"/>
    </xf>
    <xf numFmtId="166" fontId="7" fillId="3" borderId="1" xfId="0" applyNumberFormat="1" applyFont="1" applyFill="1" applyBorder="1" applyAlignment="1" applyProtection="1">
      <alignment horizontal="center" vertical="center"/>
      <protection locked="0"/>
    </xf>
    <xf numFmtId="2" fontId="7" fillId="3" borderId="1"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0" fillId="0" borderId="0" xfId="0" applyAlignment="1">
      <alignment vertical="center" wrapText="1"/>
    </xf>
    <xf numFmtId="0" fontId="7"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vertical="center" wrapText="1"/>
    </xf>
    <xf numFmtId="0" fontId="0" fillId="0" borderId="2" xfId="0" applyBorder="1" applyAlignment="1">
      <alignment vertical="center" wrapText="1"/>
    </xf>
    <xf numFmtId="0" fontId="7" fillId="0" borderId="0" xfId="0" applyFont="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xf>
    <xf numFmtId="0" fontId="20" fillId="4" borderId="9" xfId="0" applyFont="1" applyFill="1" applyBorder="1" applyAlignment="1">
      <alignment horizontal="center" vertical="center" wrapText="1"/>
    </xf>
    <xf numFmtId="0" fontId="4"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xf>
    <xf numFmtId="0" fontId="0" fillId="0" borderId="3" xfId="0" applyBorder="1" applyAlignment="1">
      <alignment vertical="center" wrapText="1"/>
    </xf>
    <xf numFmtId="0" fontId="7" fillId="0" borderId="0" xfId="0" applyFont="1" applyAlignment="1">
      <alignment vertical="center" wrapText="1"/>
    </xf>
    <xf numFmtId="0" fontId="13" fillId="0" borderId="0" xfId="0" applyFont="1" applyAlignment="1">
      <alignment vertical="center" wrapText="1"/>
    </xf>
    <xf numFmtId="0" fontId="5" fillId="3" borderId="0" xfId="0" applyFont="1" applyFill="1" applyAlignment="1">
      <alignment vertical="center" wrapText="1"/>
    </xf>
    <xf numFmtId="0" fontId="0" fillId="3" borderId="0" xfId="0" applyFill="1" applyAlignment="1">
      <alignment vertical="center" wrapText="1"/>
    </xf>
    <xf numFmtId="0" fontId="0" fillId="0" borderId="0" xfId="0" applyAlignment="1">
      <alignment horizontal="left" vertical="center" wrapText="1"/>
    </xf>
    <xf numFmtId="0" fontId="16" fillId="0" borderId="0" xfId="0" applyFont="1" applyAlignment="1">
      <alignmen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2"/>
  <sheetViews>
    <sheetView tabSelected="1" zoomScale="95" zoomScaleNormal="95" workbookViewId="0">
      <selection activeCell="B5" sqref="B5:H5"/>
    </sheetView>
  </sheetViews>
  <sheetFormatPr defaultColWidth="9.1796875" defaultRowHeight="12.5" x14ac:dyDescent="0.25"/>
  <cols>
    <col min="1" max="3" width="9.1796875" style="29"/>
    <col min="4" max="4" width="14.1796875" style="29" customWidth="1"/>
    <col min="5" max="5" width="9.81640625" style="29" customWidth="1"/>
    <col min="6" max="6" width="9.1796875" style="29"/>
    <col min="7" max="8" width="10.81640625" style="29" customWidth="1"/>
    <col min="9" max="9" width="11.54296875" style="29" bestFit="1" customWidth="1"/>
    <col min="10" max="10" width="9.81640625" style="29" customWidth="1"/>
    <col min="11" max="11" width="11.54296875" style="29" customWidth="1"/>
    <col min="12" max="12" width="9.54296875" style="29" bestFit="1" customWidth="1"/>
    <col min="13" max="13" width="13.81640625" style="29" customWidth="1"/>
    <col min="14" max="14" width="9.1796875" style="29"/>
    <col min="15" max="15" width="13.81640625" style="29" customWidth="1"/>
    <col min="16" max="16384" width="9.1796875" style="29"/>
  </cols>
  <sheetData>
    <row r="1" spans="1:20" ht="30" customHeight="1" x14ac:dyDescent="0.25">
      <c r="A1" s="87" t="str">
        <f>CONCATENATE("Budgeting Tools for Treasurers:   Calculating Pension &amp; Benefits Deductions and Taxable Benefits ",2026)</f>
        <v>Budgeting Tools for Treasurers:   Calculating Pension &amp; Benefits Deductions and Taxable Benefits 2026</v>
      </c>
      <c r="B1" s="88"/>
      <c r="C1" s="88"/>
      <c r="D1" s="88"/>
      <c r="E1" s="88"/>
      <c r="F1" s="88"/>
      <c r="G1" s="88"/>
      <c r="H1" s="88"/>
      <c r="I1" s="88"/>
      <c r="J1" s="88"/>
    </row>
    <row r="2" spans="1:20" ht="12.75" customHeight="1" x14ac:dyDescent="0.25">
      <c r="A2" s="84" t="s">
        <v>53</v>
      </c>
      <c r="B2" s="93"/>
      <c r="C2" s="93"/>
      <c r="D2" s="93"/>
      <c r="E2" s="93"/>
      <c r="F2" s="93"/>
      <c r="G2" s="93"/>
      <c r="H2" s="93"/>
      <c r="I2" s="93"/>
      <c r="J2" s="93"/>
      <c r="L2" s="84" t="s">
        <v>54</v>
      </c>
      <c r="M2" s="84"/>
      <c r="N2" s="84"/>
      <c r="O2" s="84"/>
      <c r="P2" s="84"/>
      <c r="Q2" s="84"/>
      <c r="R2" s="84"/>
      <c r="S2" s="84"/>
    </row>
    <row r="3" spans="1:20" ht="13" x14ac:dyDescent="0.25">
      <c r="A3" s="2">
        <v>1</v>
      </c>
      <c r="B3" s="5" t="s">
        <v>44</v>
      </c>
      <c r="C3" s="5"/>
      <c r="D3" s="5"/>
      <c r="E3" s="5"/>
      <c r="F3" s="5"/>
      <c r="G3" s="5"/>
      <c r="H3" s="5"/>
      <c r="I3" s="3" t="s">
        <v>36</v>
      </c>
      <c r="J3" s="70">
        <v>10000</v>
      </c>
    </row>
    <row r="4" spans="1:20" ht="5.25" customHeight="1" x14ac:dyDescent="0.25">
      <c r="A4" s="83"/>
      <c r="B4" s="89"/>
      <c r="C4" s="89"/>
      <c r="D4" s="89"/>
      <c r="E4" s="89"/>
      <c r="F4" s="89"/>
      <c r="G4" s="89"/>
      <c r="H4" s="89"/>
      <c r="I4" s="89"/>
      <c r="J4" s="89"/>
    </row>
    <row r="5" spans="1:20" ht="25.5" customHeight="1" x14ac:dyDescent="0.25">
      <c r="A5" s="2">
        <v>2</v>
      </c>
      <c r="B5" s="92" t="s">
        <v>41</v>
      </c>
      <c r="C5" s="77"/>
      <c r="D5" s="77"/>
      <c r="E5" s="77"/>
      <c r="F5" s="77"/>
      <c r="G5" s="77"/>
      <c r="H5" s="77"/>
      <c r="I5" s="5"/>
      <c r="J5" s="71">
        <v>1</v>
      </c>
      <c r="L5" s="96" t="s">
        <v>55</v>
      </c>
      <c r="M5" s="96"/>
      <c r="N5" s="96"/>
      <c r="O5" s="96"/>
      <c r="P5" s="96"/>
      <c r="Q5" s="96"/>
      <c r="R5" s="96"/>
    </row>
    <row r="6" spans="1:20" ht="5.25" customHeight="1" x14ac:dyDescent="0.25">
      <c r="A6" s="83"/>
      <c r="B6" s="89"/>
      <c r="C6" s="89"/>
      <c r="D6" s="89"/>
      <c r="E6" s="89"/>
      <c r="F6" s="89"/>
      <c r="G6" s="89"/>
      <c r="H6" s="89"/>
      <c r="I6" s="89"/>
      <c r="J6" s="89"/>
    </row>
    <row r="7" spans="1:20" ht="12.75" customHeight="1" x14ac:dyDescent="0.25">
      <c r="A7" s="2">
        <v>3</v>
      </c>
      <c r="B7" s="5" t="s">
        <v>43</v>
      </c>
      <c r="C7" s="5"/>
      <c r="D7" s="5"/>
      <c r="E7" s="5"/>
      <c r="F7" s="5"/>
      <c r="G7" s="5"/>
      <c r="H7" s="5"/>
      <c r="I7" s="5"/>
      <c r="J7" s="67">
        <v>12</v>
      </c>
      <c r="L7" s="92"/>
      <c r="M7" s="77"/>
    </row>
    <row r="8" spans="1:20" ht="5.25" customHeight="1" x14ac:dyDescent="0.25">
      <c r="A8" s="83"/>
      <c r="B8" s="89"/>
      <c r="C8" s="89"/>
      <c r="D8" s="89"/>
      <c r="E8" s="89"/>
      <c r="F8" s="89"/>
      <c r="G8" s="89"/>
      <c r="H8" s="89"/>
      <c r="I8" s="89"/>
      <c r="J8" s="89"/>
    </row>
    <row r="9" spans="1:20" ht="11" customHeight="1" x14ac:dyDescent="0.25">
      <c r="A9" s="2">
        <v>4</v>
      </c>
      <c r="B9" s="5" t="s">
        <v>105</v>
      </c>
      <c r="C9" s="28"/>
      <c r="D9" s="28"/>
      <c r="E9" s="28"/>
      <c r="F9" s="28"/>
      <c r="G9" s="28"/>
      <c r="H9" s="28"/>
      <c r="I9" s="28"/>
      <c r="J9" s="67" t="s">
        <v>106</v>
      </c>
    </row>
    <row r="10" spans="1:20" ht="13" x14ac:dyDescent="0.25">
      <c r="A10" s="90" t="s">
        <v>37</v>
      </c>
      <c r="B10" s="85"/>
      <c r="C10" s="85"/>
      <c r="D10" s="85"/>
      <c r="E10" s="85"/>
      <c r="F10" s="85"/>
      <c r="G10" s="85"/>
      <c r="H10" s="85"/>
      <c r="I10" s="85"/>
      <c r="J10" s="85"/>
      <c r="L10" s="5" t="s">
        <v>24</v>
      </c>
      <c r="M10" s="28"/>
      <c r="N10" s="28"/>
      <c r="O10" s="28"/>
      <c r="P10" s="28"/>
      <c r="Q10" s="28"/>
      <c r="R10" s="28"/>
      <c r="S10" s="28"/>
      <c r="T10" s="28"/>
    </row>
    <row r="11" spans="1:20" ht="13" x14ac:dyDescent="0.25">
      <c r="B11" s="15" t="s">
        <v>50</v>
      </c>
      <c r="E11" s="5"/>
      <c r="F11" s="5"/>
      <c r="G11" s="5"/>
      <c r="I11" s="3" t="s">
        <v>36</v>
      </c>
      <c r="J11" s="70">
        <v>0</v>
      </c>
      <c r="L11" s="5" t="s">
        <v>7</v>
      </c>
    </row>
    <row r="12" spans="1:20" ht="13.5" customHeight="1" x14ac:dyDescent="0.25">
      <c r="B12" s="15" t="s">
        <v>51</v>
      </c>
      <c r="E12" s="5"/>
      <c r="F12" s="5"/>
      <c r="G12" s="5"/>
      <c r="I12" s="3" t="s">
        <v>36</v>
      </c>
      <c r="J12" s="70">
        <v>0</v>
      </c>
      <c r="M12" s="5" t="s">
        <v>8</v>
      </c>
      <c r="N12" s="5"/>
      <c r="O12" s="5"/>
      <c r="P12" s="5"/>
      <c r="Q12" s="5"/>
      <c r="R12" s="5"/>
      <c r="S12" s="5"/>
    </row>
    <row r="13" spans="1:20" ht="12.75" customHeight="1" x14ac:dyDescent="0.25">
      <c r="B13" s="15" t="s">
        <v>52</v>
      </c>
      <c r="E13" s="5"/>
      <c r="F13" s="5"/>
      <c r="G13" s="5"/>
      <c r="I13" s="3" t="s">
        <v>36</v>
      </c>
      <c r="J13" s="70">
        <v>0</v>
      </c>
      <c r="M13" s="5" t="s">
        <v>9</v>
      </c>
      <c r="N13" s="5"/>
      <c r="O13" s="5"/>
      <c r="P13" s="5"/>
      <c r="Q13" s="5"/>
      <c r="R13" s="5"/>
      <c r="S13" s="5"/>
    </row>
    <row r="14" spans="1:20" ht="12.75" customHeight="1" x14ac:dyDescent="0.25">
      <c r="A14" s="83"/>
      <c r="B14" s="89"/>
      <c r="C14" s="89"/>
      <c r="D14" s="89"/>
      <c r="E14" s="89"/>
      <c r="F14" s="89"/>
      <c r="G14" s="89"/>
      <c r="H14" s="89"/>
      <c r="I14" s="89"/>
      <c r="J14" s="89"/>
      <c r="M14" s="5" t="s">
        <v>10</v>
      </c>
      <c r="N14" s="5"/>
      <c r="O14" s="5"/>
      <c r="P14" s="5"/>
      <c r="Q14" s="5"/>
      <c r="R14" s="5"/>
      <c r="S14" s="5"/>
    </row>
    <row r="15" spans="1:20" ht="39" x14ac:dyDescent="0.25">
      <c r="A15" s="5"/>
      <c r="B15" s="5"/>
      <c r="C15" s="5"/>
      <c r="D15" s="5"/>
      <c r="F15" s="76" t="s">
        <v>102</v>
      </c>
      <c r="G15" s="77"/>
      <c r="H15" s="77"/>
      <c r="I15" s="77"/>
      <c r="M15" s="31" t="s">
        <v>11</v>
      </c>
      <c r="N15" s="31" t="s">
        <v>12</v>
      </c>
      <c r="O15" s="31" t="s">
        <v>13</v>
      </c>
      <c r="P15" s="31" t="s">
        <v>14</v>
      </c>
      <c r="Q15" s="31" t="s">
        <v>15</v>
      </c>
    </row>
    <row r="16" spans="1:20" ht="12.75" customHeight="1" x14ac:dyDescent="0.25">
      <c r="A16" s="5"/>
      <c r="B16" s="5"/>
      <c r="C16" s="5"/>
      <c r="D16" s="5"/>
      <c r="F16" s="78" t="s">
        <v>71</v>
      </c>
      <c r="G16" s="80"/>
      <c r="H16" s="80"/>
      <c r="I16" s="81"/>
      <c r="M16" s="5" t="s">
        <v>16</v>
      </c>
      <c r="N16" s="18">
        <v>0.5</v>
      </c>
      <c r="O16" s="18">
        <v>1</v>
      </c>
      <c r="P16" s="18">
        <v>0.3</v>
      </c>
      <c r="Q16" s="18">
        <v>0.4</v>
      </c>
    </row>
    <row r="17" spans="1:21" ht="12.75" customHeight="1" x14ac:dyDescent="0.25">
      <c r="A17" s="5" t="s">
        <v>4</v>
      </c>
      <c r="B17" s="5"/>
      <c r="C17" s="5"/>
      <c r="D17" s="5"/>
      <c r="F17" s="79"/>
      <c r="G17" s="4" t="s">
        <v>3</v>
      </c>
      <c r="H17" s="4" t="s">
        <v>2</v>
      </c>
      <c r="I17" s="4" t="s">
        <v>1</v>
      </c>
      <c r="M17" s="5" t="s">
        <v>17</v>
      </c>
      <c r="N17" s="18">
        <v>0.5</v>
      </c>
      <c r="O17" s="18">
        <v>1</v>
      </c>
      <c r="P17" s="18">
        <v>0.3</v>
      </c>
      <c r="Q17" s="18">
        <v>0.4</v>
      </c>
      <c r="T17" s="5"/>
    </row>
    <row r="18" spans="1:21" ht="12.75" customHeight="1" x14ac:dyDescent="0.25">
      <c r="A18" s="82" t="s">
        <v>27</v>
      </c>
      <c r="B18" s="82"/>
      <c r="C18" s="82"/>
      <c r="D18" s="82"/>
      <c r="F18" s="72">
        <f>IF(J9="Yes",0,IF(J3-J5=0, 0, J3*J5*PenEE)/IF(J7=0, 1, J7))</f>
        <v>0</v>
      </c>
      <c r="G18" s="7" t="s">
        <v>0</v>
      </c>
      <c r="H18" s="6" t="s">
        <v>0</v>
      </c>
      <c r="I18" s="6" t="s">
        <v>0</v>
      </c>
      <c r="M18" s="5" t="s">
        <v>18</v>
      </c>
      <c r="N18" s="18">
        <v>0.5</v>
      </c>
      <c r="O18" s="18">
        <v>1.1000000000000001</v>
      </c>
      <c r="P18" s="18">
        <v>0.4</v>
      </c>
      <c r="Q18" s="18">
        <v>0.6</v>
      </c>
      <c r="T18" s="5"/>
    </row>
    <row r="19" spans="1:21" ht="12.75" customHeight="1" x14ac:dyDescent="0.25">
      <c r="A19" s="82" t="s">
        <v>28</v>
      </c>
      <c r="B19" s="82"/>
      <c r="C19" s="82"/>
      <c r="D19" s="82"/>
      <c r="F19" s="72">
        <f>IF(J9="Yes",0,(J3*J5*LTD)/IF(J7=0, 1, J7))</f>
        <v>0</v>
      </c>
      <c r="G19" s="8">
        <f>F19*MBTax%</f>
        <v>0</v>
      </c>
      <c r="H19" s="9">
        <f>F19*ONTax%</f>
        <v>0</v>
      </c>
      <c r="I19" s="9">
        <f>F19*QCTax%</f>
        <v>0</v>
      </c>
      <c r="M19" s="5" t="s">
        <v>19</v>
      </c>
      <c r="N19" s="18">
        <v>0.7</v>
      </c>
      <c r="O19" s="18">
        <v>1.8</v>
      </c>
      <c r="P19" s="18">
        <v>0.6</v>
      </c>
      <c r="Q19" s="18">
        <v>1</v>
      </c>
      <c r="T19" s="5"/>
    </row>
    <row r="20" spans="1:21" ht="12.75" customHeight="1" x14ac:dyDescent="0.25">
      <c r="A20" s="82" t="s">
        <v>29</v>
      </c>
      <c r="B20" s="82"/>
      <c r="C20" s="82"/>
      <c r="D20" s="82"/>
      <c r="F20" s="6">
        <f>IF(J11=0, 0, J11)/ IF(J7=0, 1,J7)</f>
        <v>0</v>
      </c>
      <c r="G20" s="8">
        <f>F20*MBTax%</f>
        <v>0</v>
      </c>
      <c r="H20" s="9">
        <f>F20*ONTax%</f>
        <v>0</v>
      </c>
      <c r="I20" s="9">
        <f>F20*QCTax%</f>
        <v>0</v>
      </c>
      <c r="M20" s="5" t="s">
        <v>20</v>
      </c>
      <c r="N20" s="18">
        <v>1.2</v>
      </c>
      <c r="O20" s="18">
        <v>3.3</v>
      </c>
      <c r="P20" s="18">
        <v>1</v>
      </c>
      <c r="Q20" s="18">
        <v>1.8</v>
      </c>
    </row>
    <row r="21" spans="1:21" ht="12.75" customHeight="1" x14ac:dyDescent="0.25">
      <c r="A21" s="82" t="s">
        <v>30</v>
      </c>
      <c r="B21" s="82"/>
      <c r="C21" s="82"/>
      <c r="D21" s="82"/>
      <c r="F21" s="6">
        <f>IF(J12=0, 0, J12)/ IF(J7=0, 1,J7)</f>
        <v>0</v>
      </c>
      <c r="G21" s="8">
        <f>F21*MBTax%</f>
        <v>0</v>
      </c>
      <c r="H21" s="9">
        <f>F21*ONTax%</f>
        <v>0</v>
      </c>
      <c r="I21" s="9">
        <f>F21*QCTax%</f>
        <v>0</v>
      </c>
      <c r="M21" s="5" t="s">
        <v>21</v>
      </c>
      <c r="N21" s="18">
        <v>2.2000000000000002</v>
      </c>
      <c r="O21" s="18">
        <v>5.6</v>
      </c>
      <c r="P21" s="18">
        <v>1.6</v>
      </c>
      <c r="Q21" s="18">
        <v>2.9</v>
      </c>
    </row>
    <row r="22" spans="1:21" ht="12.75" customHeight="1" x14ac:dyDescent="0.25">
      <c r="A22" s="75" t="s">
        <v>31</v>
      </c>
      <c r="B22" s="75"/>
      <c r="C22" s="75"/>
      <c r="D22" s="75"/>
      <c r="E22" s="91"/>
      <c r="F22" s="6">
        <f>IF(J13=0, 0, J13)/ IF(J7=0, 1,J7)</f>
        <v>0</v>
      </c>
      <c r="G22" s="8">
        <f>F22*MBTax%</f>
        <v>0</v>
      </c>
      <c r="H22" s="9">
        <f>F22*ONTax%</f>
        <v>0</v>
      </c>
      <c r="I22" s="9">
        <f>F22*QCTax%</f>
        <v>0</v>
      </c>
      <c r="M22" s="5" t="s">
        <v>22</v>
      </c>
      <c r="N22" s="18">
        <v>4.0999999999999996</v>
      </c>
      <c r="O22" s="18">
        <v>9.5</v>
      </c>
      <c r="P22" s="18">
        <v>2.6</v>
      </c>
      <c r="Q22" s="18">
        <v>4.4000000000000004</v>
      </c>
    </row>
    <row r="23" spans="1:21" ht="12.75" customHeight="1" x14ac:dyDescent="0.25">
      <c r="A23" s="15"/>
      <c r="B23" s="15"/>
      <c r="C23" s="15"/>
      <c r="E23" s="10" t="s">
        <v>42</v>
      </c>
      <c r="F23" s="11">
        <f>SUM(F18:F22)</f>
        <v>0</v>
      </c>
      <c r="G23" s="11">
        <f>SUM(G18:G22)</f>
        <v>0</v>
      </c>
      <c r="H23" s="11">
        <f>SUM(H18:H22)</f>
        <v>0</v>
      </c>
      <c r="I23" s="11">
        <f>SUM(I18:I22)</f>
        <v>0</v>
      </c>
      <c r="M23" s="5" t="s">
        <v>23</v>
      </c>
      <c r="N23" s="18">
        <v>5.5</v>
      </c>
      <c r="O23" s="18">
        <v>12.7</v>
      </c>
      <c r="P23" s="18">
        <v>3.2</v>
      </c>
      <c r="Q23" s="18">
        <v>5.3</v>
      </c>
    </row>
    <row r="24" spans="1:21" ht="12.75" customHeight="1" x14ac:dyDescent="0.25">
      <c r="A24" s="83"/>
      <c r="B24" s="83"/>
      <c r="C24" s="83"/>
      <c r="D24" s="83"/>
      <c r="E24" s="83"/>
      <c r="F24" s="83"/>
      <c r="G24" s="83"/>
      <c r="H24" s="83"/>
      <c r="I24" s="83"/>
      <c r="J24" s="83"/>
    </row>
    <row r="25" spans="1:21" ht="13" x14ac:dyDescent="0.25">
      <c r="A25" s="5"/>
      <c r="B25" s="5"/>
      <c r="C25" s="5"/>
      <c r="D25" s="5"/>
      <c r="F25" s="78" t="s">
        <v>71</v>
      </c>
      <c r="G25" s="80"/>
      <c r="H25" s="80"/>
      <c r="I25" s="81"/>
      <c r="L25" s="5" t="s">
        <v>5</v>
      </c>
      <c r="M25" s="5"/>
    </row>
    <row r="26" spans="1:21" ht="13" x14ac:dyDescent="0.25">
      <c r="A26" s="5" t="s">
        <v>34</v>
      </c>
      <c r="B26" s="5"/>
      <c r="C26" s="5"/>
      <c r="D26" s="5"/>
      <c r="F26" s="79"/>
      <c r="G26" s="4" t="s">
        <v>3</v>
      </c>
      <c r="H26" s="4" t="s">
        <v>2</v>
      </c>
      <c r="I26" s="4" t="s">
        <v>1</v>
      </c>
      <c r="M26" s="15" t="s">
        <v>6</v>
      </c>
    </row>
    <row r="27" spans="1:21" ht="12.75" customHeight="1" x14ac:dyDescent="0.25">
      <c r="A27" s="82" t="s">
        <v>32</v>
      </c>
      <c r="B27" s="82"/>
      <c r="C27" s="82"/>
      <c r="D27" s="82"/>
      <c r="E27" s="15"/>
      <c r="F27" s="72">
        <f>IF(J9="Yes",0,(J3*J5*PenER)/IF(J7=0, 1, J7))</f>
        <v>0</v>
      </c>
      <c r="G27" s="8" t="s">
        <v>0</v>
      </c>
      <c r="H27" s="9" t="s">
        <v>0</v>
      </c>
      <c r="I27" s="9" t="s">
        <v>0</v>
      </c>
      <c r="M27" s="15" t="s">
        <v>25</v>
      </c>
    </row>
    <row r="28" spans="1:21" ht="13" x14ac:dyDescent="0.25">
      <c r="A28" s="82" t="s">
        <v>33</v>
      </c>
      <c r="B28" s="82"/>
      <c r="C28" s="82"/>
      <c r="D28" s="82"/>
      <c r="E28" s="15"/>
      <c r="F28" s="6">
        <f>(J3*J5*RCP)/IF(J7=0, 1, J7)</f>
        <v>12.75</v>
      </c>
      <c r="G28" s="8" t="s">
        <v>0</v>
      </c>
      <c r="H28" s="9">
        <f>F28*ONTax%</f>
        <v>1.02</v>
      </c>
      <c r="I28" s="9">
        <f>F28*QCTax%</f>
        <v>1.1475</v>
      </c>
      <c r="M28" s="15" t="s">
        <v>26</v>
      </c>
    </row>
    <row r="29" spans="1:21" ht="13.5" customHeight="1" x14ac:dyDescent="0.25">
      <c r="A29" s="82" t="s">
        <v>35</v>
      </c>
      <c r="B29" s="82"/>
      <c r="C29" s="82"/>
      <c r="D29" s="82"/>
      <c r="E29" s="15"/>
      <c r="F29" s="6">
        <f>(J3*J5*CoreER)/IF(J7=0, 1, J7)</f>
        <v>72.583333333333343</v>
      </c>
      <c r="G29" s="8">
        <f>F29*MBTax%*MBTaxPortion</f>
        <v>0.49588933333333346</v>
      </c>
      <c r="H29" s="9">
        <f>F29*ONTax%*ONTaxPortion</f>
        <v>5.1731593333333343</v>
      </c>
      <c r="I29" s="9">
        <f>F29*QCTax%*QCTaxPortion</f>
        <v>5.8198042500000007</v>
      </c>
    </row>
    <row r="30" spans="1:21" ht="15.75" customHeight="1" x14ac:dyDescent="0.25">
      <c r="A30" s="30"/>
      <c r="B30" s="30"/>
      <c r="C30" s="30"/>
      <c r="E30" s="10" t="s">
        <v>38</v>
      </c>
      <c r="F30" s="11">
        <f>SUM(F27:F29)</f>
        <v>85.333333333333343</v>
      </c>
      <c r="G30" s="11">
        <f>SUM(G27:G29)</f>
        <v>0.49588933333333346</v>
      </c>
      <c r="H30" s="11">
        <f>SUM(H27:H29)</f>
        <v>6.1931593333333339</v>
      </c>
      <c r="I30" s="11">
        <f>SUM(I27:I29)</f>
        <v>6.9673042500000006</v>
      </c>
      <c r="N30" s="5"/>
      <c r="O30" s="5"/>
      <c r="P30" s="5"/>
      <c r="Q30" s="5"/>
      <c r="R30" s="5"/>
      <c r="S30" s="5"/>
      <c r="T30" s="5"/>
      <c r="U30" s="5"/>
    </row>
    <row r="31" spans="1:21" ht="12.75" customHeight="1" x14ac:dyDescent="0.25">
      <c r="A31" s="30"/>
      <c r="B31" s="30"/>
      <c r="C31" s="30"/>
      <c r="E31" s="10"/>
      <c r="F31" s="11"/>
      <c r="G31" s="11"/>
      <c r="H31" s="11"/>
      <c r="I31" s="11"/>
      <c r="N31" s="19"/>
      <c r="P31" s="19"/>
      <c r="R31" s="20"/>
    </row>
    <row r="32" spans="1:21" ht="14" x14ac:dyDescent="0.25">
      <c r="A32" s="30"/>
      <c r="B32" s="30"/>
      <c r="C32" s="30"/>
      <c r="E32" s="10"/>
      <c r="F32" s="11"/>
      <c r="G32" s="11"/>
      <c r="H32" s="11"/>
      <c r="I32" s="11"/>
      <c r="N32" s="19"/>
      <c r="P32" s="19"/>
      <c r="R32" s="19"/>
    </row>
    <row r="33" spans="1:20" ht="14" x14ac:dyDescent="0.25">
      <c r="A33" s="83"/>
      <c r="B33" s="83"/>
      <c r="C33" s="83"/>
      <c r="D33" s="83"/>
      <c r="E33" s="83"/>
      <c r="F33" s="83"/>
      <c r="G33" s="83"/>
      <c r="H33" s="83"/>
      <c r="I33" s="83"/>
      <c r="J33" s="83"/>
      <c r="N33" s="19"/>
      <c r="P33" s="19"/>
      <c r="R33" s="19"/>
    </row>
    <row r="34" spans="1:20" ht="15.5" x14ac:dyDescent="0.25">
      <c r="A34" s="84" t="s">
        <v>72</v>
      </c>
      <c r="B34" s="84"/>
      <c r="C34" s="84"/>
      <c r="D34" s="84"/>
      <c r="E34" s="84"/>
      <c r="F34" s="84"/>
      <c r="G34" s="84"/>
      <c r="H34" s="84"/>
      <c r="I34" s="84"/>
      <c r="J34" s="84"/>
      <c r="N34" s="28"/>
      <c r="O34" s="28"/>
      <c r="P34" s="28"/>
      <c r="Q34" s="28"/>
      <c r="R34" s="28"/>
      <c r="S34" s="28"/>
      <c r="T34" s="28"/>
    </row>
    <row r="35" spans="1:20" ht="13.5" customHeight="1" thickBot="1" x14ac:dyDescent="0.3">
      <c r="A35" s="83" t="s">
        <v>101</v>
      </c>
      <c r="B35" s="85"/>
      <c r="C35" s="85"/>
      <c r="D35" s="85"/>
      <c r="E35" s="85"/>
      <c r="F35" s="85"/>
      <c r="H35" s="28"/>
      <c r="I35" s="86" t="s">
        <v>99</v>
      </c>
      <c r="J35" s="86"/>
      <c r="K35" s="86"/>
      <c r="L35" s="86"/>
    </row>
    <row r="36" spans="1:20" ht="14" thickTop="1" thickBot="1" x14ac:dyDescent="0.3">
      <c r="A36" s="27"/>
      <c r="H36" s="28"/>
      <c r="I36" s="57" t="s">
        <v>97</v>
      </c>
      <c r="J36" s="57" t="s">
        <v>98</v>
      </c>
      <c r="K36" s="58" t="s">
        <v>108</v>
      </c>
      <c r="L36" s="58" t="s">
        <v>109</v>
      </c>
    </row>
    <row r="37" spans="1:20" ht="12.75" customHeight="1" thickTop="1" thickBot="1" x14ac:dyDescent="0.3">
      <c r="A37" s="2">
        <v>1</v>
      </c>
      <c r="B37" s="5" t="str">
        <f>CONCATENATE("ENTER "&amp;FedFamily&amp;" if member has familiy coverage; ENTER 0 if single coverage")</f>
        <v>ENTER 4.3 if member has familiy coverage; ENTER 0 if single coverage</v>
      </c>
      <c r="C37" s="5"/>
      <c r="D37" s="5"/>
      <c r="E37" s="5"/>
      <c r="F37" s="5"/>
      <c r="G37" s="5"/>
      <c r="H37" s="68">
        <v>4.3</v>
      </c>
      <c r="I37" s="59">
        <f>H37</f>
        <v>4.3</v>
      </c>
      <c r="J37" s="59">
        <f>H37</f>
        <v>4.3</v>
      </c>
      <c r="K37" s="59">
        <f>H37</f>
        <v>4.3</v>
      </c>
      <c r="L37" s="59">
        <f>H37</f>
        <v>4.3</v>
      </c>
    </row>
    <row r="38" spans="1:20" ht="14" thickTop="1" thickBot="1" x14ac:dyDescent="0.3">
      <c r="A38" s="2">
        <v>2</v>
      </c>
      <c r="B38" s="5" t="s">
        <v>43</v>
      </c>
      <c r="C38" s="5"/>
      <c r="D38" s="5"/>
      <c r="E38" s="5"/>
      <c r="F38" s="5"/>
      <c r="G38" s="5"/>
      <c r="H38" s="69">
        <v>12</v>
      </c>
      <c r="I38" s="60">
        <f>((IF($J$3-$J$5=0,0,$J$3*$J$5*1.5)*(RateTable!$B$15/1000+RateTable!$B$16/1000)*12)+IF(I37=0,0,I37*12))/IF($H$38=0,1,$H$38)</f>
        <v>9.5499999999999989</v>
      </c>
      <c r="J38" s="61">
        <f>((IF($J$3-$J$5=0,0,MAX(3000,($J$3*$J$5*1.5)/2))*(RateTable!$B$15/1000)*12)+(IF($J$3-$J$5=0,0,MAX(3000,($J$3*$J$5*1.5)/2))*(RateTable!$B$16/1000)*12)+(IF(I37=0,0,I37)*12))/IF($H$38=0,1,$H$38)</f>
        <v>6.9249999999999998</v>
      </c>
      <c r="K38" s="61">
        <f>((IF($J$3-$J$5=0,0,MAX(3000,($J$3*$J$5*1.5)/4))*(RateTable!$B$15/1000)*12)+(IF(J37=0,0,J37)*12))/IF($H$38=0,1,$H$38)</f>
        <v>5.4812499999999993</v>
      </c>
      <c r="L38" s="61">
        <f>((IF($J$3-$J$5=0,0,3000)*(RateTable!$B$15/1000)*12)+(IF(K37=0,0,K37)*12))/IF($H$38=0,1,$H$38)</f>
        <v>5.2450000000000001</v>
      </c>
    </row>
    <row r="39" spans="1:20" ht="14" thickTop="1" thickBot="1" x14ac:dyDescent="0.3">
      <c r="A39" s="2">
        <v>3</v>
      </c>
      <c r="B39" s="5" t="str">
        <f>CONCATENATE("ENTER sales tax (Manitoba= ",MBTax," Ontario = ",ONTax,", Quebec = ",QCTax,", all other provinces = 0)")</f>
        <v>ENTER sales tax (Manitoba= 7 Ontario = 8, Quebec = 9, all other provinces = 0)</v>
      </c>
      <c r="C39" s="5"/>
      <c r="D39" s="5"/>
      <c r="E39" s="5"/>
      <c r="F39" s="5"/>
      <c r="G39" s="5"/>
      <c r="H39" s="69"/>
      <c r="I39" s="62">
        <f>($H$39/100+1)*I38</f>
        <v>9.5499999999999989</v>
      </c>
      <c r="J39" s="62">
        <f>($H$39/100+1)*J38</f>
        <v>6.9249999999999998</v>
      </c>
      <c r="K39" s="62">
        <f>($H$39/100+1)*K38</f>
        <v>5.4812499999999993</v>
      </c>
      <c r="L39" s="62">
        <f>($H$39/100+1)*L38</f>
        <v>5.2450000000000001</v>
      </c>
      <c r="M39" s="1" t="s">
        <v>100</v>
      </c>
    </row>
    <row r="40" spans="1:20" ht="13.5" thickTop="1" x14ac:dyDescent="0.25">
      <c r="A40" s="5"/>
      <c r="B40" s="5"/>
      <c r="C40" s="5"/>
      <c r="E40" s="5"/>
      <c r="F40" s="5"/>
      <c r="G40" s="5"/>
      <c r="I40" s="12"/>
      <c r="J40" s="14"/>
    </row>
    <row r="41" spans="1:20" ht="13" x14ac:dyDescent="0.25">
      <c r="A41" s="5"/>
      <c r="B41" s="5"/>
      <c r="C41" s="5"/>
      <c r="D41" s="2"/>
      <c r="E41" s="5"/>
      <c r="F41" s="5"/>
      <c r="G41" s="5"/>
      <c r="I41" s="12"/>
      <c r="J41" s="63"/>
    </row>
    <row r="42" spans="1:20" ht="13" x14ac:dyDescent="0.25">
      <c r="A42" s="5"/>
      <c r="C42" s="5"/>
      <c r="D42" s="5"/>
      <c r="E42" s="5"/>
      <c r="F42" s="12"/>
      <c r="G42" s="12"/>
      <c r="H42" s="12"/>
      <c r="I42" s="12"/>
      <c r="J42" s="64"/>
    </row>
    <row r="43" spans="1:20" ht="13" x14ac:dyDescent="0.25">
      <c r="A43" s="2"/>
      <c r="B43" s="75"/>
      <c r="C43" s="75"/>
      <c r="D43" s="75"/>
      <c r="E43" s="75"/>
      <c r="F43" s="75"/>
      <c r="G43" s="30"/>
      <c r="H43" s="12"/>
      <c r="I43" s="13"/>
      <c r="J43" s="13"/>
    </row>
    <row r="44" spans="1:20" ht="13" x14ac:dyDescent="0.25">
      <c r="A44" s="2"/>
      <c r="B44" s="75"/>
      <c r="C44" s="75"/>
      <c r="D44" s="75"/>
      <c r="E44" s="75"/>
      <c r="F44" s="75"/>
      <c r="G44" s="30"/>
      <c r="H44" s="12"/>
      <c r="I44" s="13"/>
      <c r="J44" s="15"/>
    </row>
    <row r="45" spans="1:20" ht="13" x14ac:dyDescent="0.25">
      <c r="A45" s="2"/>
      <c r="B45" s="5"/>
      <c r="C45" s="5"/>
      <c r="D45" s="5"/>
      <c r="E45" s="5"/>
      <c r="F45" s="5"/>
      <c r="G45" s="5"/>
      <c r="H45" s="5"/>
      <c r="I45" s="13"/>
      <c r="J45" s="16"/>
    </row>
    <row r="46" spans="1:20" ht="13" x14ac:dyDescent="0.25">
      <c r="A46" s="5"/>
      <c r="B46" s="5"/>
      <c r="C46" s="5"/>
      <c r="D46" s="5"/>
      <c r="E46" s="5"/>
      <c r="F46" s="5"/>
      <c r="G46" s="5"/>
      <c r="I46" s="12"/>
      <c r="J46" s="14"/>
    </row>
    <row r="47" spans="1:20" ht="13" x14ac:dyDescent="0.25">
      <c r="A47" s="5"/>
      <c r="B47" s="5"/>
      <c r="C47" s="5"/>
      <c r="D47" s="5"/>
      <c r="E47" s="5"/>
      <c r="F47" s="5"/>
      <c r="G47" s="5"/>
      <c r="I47" s="12"/>
      <c r="J47" s="14"/>
    </row>
    <row r="48" spans="1:20" ht="13" x14ac:dyDescent="0.25">
      <c r="A48" s="5"/>
      <c r="B48" s="5"/>
      <c r="C48" s="5"/>
      <c r="D48" s="5"/>
      <c r="E48" s="5"/>
      <c r="F48" s="5"/>
      <c r="G48" s="5"/>
      <c r="I48" s="12"/>
      <c r="J48" s="14"/>
    </row>
    <row r="49" spans="1:20" ht="13" x14ac:dyDescent="0.25">
      <c r="A49" s="5"/>
      <c r="B49" s="5"/>
      <c r="C49" s="5"/>
      <c r="D49" s="5"/>
      <c r="E49" s="5"/>
      <c r="F49" s="5"/>
      <c r="G49" s="5"/>
      <c r="I49" s="12"/>
      <c r="J49" s="14"/>
    </row>
    <row r="50" spans="1:20" ht="13" x14ac:dyDescent="0.25">
      <c r="A50" s="5"/>
      <c r="B50" s="5"/>
      <c r="C50" s="5"/>
      <c r="D50" s="5"/>
      <c r="E50" s="5"/>
      <c r="F50" s="5"/>
      <c r="G50" s="5"/>
      <c r="I50" s="12"/>
      <c r="J50" s="14"/>
    </row>
    <row r="51" spans="1:20" ht="26.5" customHeight="1" thickBot="1" x14ac:dyDescent="0.3">
      <c r="A51" s="5"/>
      <c r="B51" s="5"/>
      <c r="C51" s="5"/>
      <c r="D51" s="5"/>
      <c r="E51" s="5"/>
      <c r="F51" s="5"/>
      <c r="G51" s="5"/>
      <c r="I51" s="12"/>
      <c r="J51" s="86" t="s">
        <v>99</v>
      </c>
      <c r="K51" s="86"/>
      <c r="L51" s="86"/>
      <c r="M51" s="86"/>
    </row>
    <row r="52" spans="1:20" ht="14" thickTop="1" thickBot="1" x14ac:dyDescent="0.3">
      <c r="A52" s="94" t="s">
        <v>103</v>
      </c>
      <c r="B52" s="95"/>
      <c r="C52" s="95"/>
      <c r="D52" s="95"/>
      <c r="E52" s="95"/>
      <c r="F52" s="95"/>
      <c r="G52" s="32"/>
      <c r="I52" s="12"/>
      <c r="J52" s="73" t="s">
        <v>97</v>
      </c>
      <c r="K52" s="73" t="s">
        <v>98</v>
      </c>
      <c r="L52" s="74" t="s">
        <v>108</v>
      </c>
      <c r="M52" s="74" t="s">
        <v>109</v>
      </c>
    </row>
    <row r="53" spans="1:20" ht="14" thickTop="1" thickBot="1" x14ac:dyDescent="0.3">
      <c r="B53" s="83" t="s">
        <v>47</v>
      </c>
      <c r="C53" s="77"/>
      <c r="D53" s="77"/>
      <c r="E53" s="77"/>
      <c r="F53" s="77"/>
      <c r="G53" s="27"/>
      <c r="H53" s="27"/>
      <c r="I53" s="12" t="s">
        <v>48</v>
      </c>
      <c r="J53" s="65">
        <f>I39</f>
        <v>9.5499999999999989</v>
      </c>
      <c r="K53" s="65">
        <f>J39</f>
        <v>6.9249999999999998</v>
      </c>
      <c r="L53" s="66">
        <f>K39</f>
        <v>5.4812499999999993</v>
      </c>
      <c r="M53" s="66">
        <f>L39</f>
        <v>5.2450000000000001</v>
      </c>
    </row>
    <row r="54" spans="1:20" ht="13.5" thickTop="1" x14ac:dyDescent="0.25">
      <c r="B54" s="27"/>
      <c r="C54" s="32"/>
      <c r="D54" s="32"/>
      <c r="E54" s="32"/>
      <c r="I54" s="12"/>
      <c r="J54" s="14"/>
    </row>
    <row r="55" spans="1:20" ht="12.75" customHeight="1" x14ac:dyDescent="0.25">
      <c r="B55" s="1" t="s">
        <v>49</v>
      </c>
      <c r="C55" s="1"/>
      <c r="D55" s="1"/>
      <c r="F55" s="75" t="s">
        <v>46</v>
      </c>
      <c r="G55" s="77"/>
      <c r="H55" s="77"/>
      <c r="I55" s="12"/>
      <c r="J55" s="17"/>
    </row>
    <row r="56" spans="1:20" ht="13" x14ac:dyDescent="0.25">
      <c r="B56" s="5" t="s">
        <v>39</v>
      </c>
      <c r="C56" s="5"/>
      <c r="D56" s="5"/>
      <c r="E56" s="42">
        <f>EN35CS</f>
        <v>0</v>
      </c>
      <c r="F56" s="67"/>
      <c r="G56" s="12"/>
      <c r="H56" s="12"/>
      <c r="I56" s="12"/>
      <c r="J56" s="14">
        <f>IF(F56=0, 0, E56/F56)</f>
        <v>0</v>
      </c>
    </row>
    <row r="57" spans="1:20" ht="13" x14ac:dyDescent="0.25">
      <c r="B57" s="5" t="s">
        <v>40</v>
      </c>
      <c r="C57" s="5"/>
      <c r="D57" s="5"/>
      <c r="E57" s="42">
        <f>EN35CF</f>
        <v>0</v>
      </c>
      <c r="F57" s="67"/>
      <c r="G57" s="12"/>
      <c r="H57" s="12"/>
      <c r="I57" s="12"/>
      <c r="J57" s="14">
        <f>IF(F57=0, 0, E57/F57)</f>
        <v>0</v>
      </c>
      <c r="L57" s="92" t="s">
        <v>45</v>
      </c>
      <c r="M57" s="77"/>
      <c r="N57" s="77"/>
      <c r="O57" s="77"/>
      <c r="P57" s="77"/>
      <c r="Q57" s="77"/>
      <c r="R57" s="77"/>
      <c r="S57" s="77"/>
      <c r="T57" s="77"/>
    </row>
    <row r="58" spans="1:20" x14ac:dyDescent="0.25">
      <c r="A58" s="43"/>
      <c r="J58" s="44"/>
      <c r="L58" s="77"/>
      <c r="M58" s="77"/>
      <c r="N58" s="77"/>
      <c r="O58" s="77"/>
      <c r="P58" s="77"/>
      <c r="Q58" s="77"/>
      <c r="R58" s="77"/>
      <c r="S58" s="77"/>
      <c r="T58" s="77"/>
    </row>
    <row r="59" spans="1:20" x14ac:dyDescent="0.25">
      <c r="L59" s="77"/>
      <c r="M59" s="77"/>
      <c r="N59" s="77"/>
      <c r="O59" s="77"/>
      <c r="P59" s="77"/>
      <c r="Q59" s="77"/>
      <c r="R59" s="77"/>
      <c r="S59" s="77"/>
      <c r="T59" s="77"/>
    </row>
    <row r="60" spans="1:20" x14ac:dyDescent="0.25">
      <c r="L60" s="77"/>
      <c r="M60" s="77"/>
      <c r="N60" s="77"/>
      <c r="O60" s="77"/>
      <c r="P60" s="77"/>
      <c r="Q60" s="77"/>
      <c r="R60" s="77"/>
      <c r="S60" s="77"/>
      <c r="T60" s="77"/>
    </row>
    <row r="61" spans="1:20" x14ac:dyDescent="0.25">
      <c r="L61" s="77"/>
      <c r="M61" s="77"/>
      <c r="N61" s="77"/>
      <c r="O61" s="77"/>
      <c r="P61" s="77"/>
      <c r="Q61" s="77"/>
      <c r="R61" s="77"/>
      <c r="S61" s="77"/>
      <c r="T61" s="77"/>
    </row>
    <row r="62" spans="1:20" ht="24" customHeight="1" x14ac:dyDescent="0.25">
      <c r="L62" s="77"/>
      <c r="M62" s="77"/>
      <c r="N62" s="77"/>
      <c r="O62" s="77"/>
      <c r="P62" s="77"/>
      <c r="Q62" s="77"/>
      <c r="R62" s="77"/>
      <c r="S62" s="77"/>
      <c r="T62" s="77"/>
    </row>
  </sheetData>
  <mergeCells count="36">
    <mergeCell ref="L57:T62"/>
    <mergeCell ref="B53:F53"/>
    <mergeCell ref="L7:M7"/>
    <mergeCell ref="A2:J2"/>
    <mergeCell ref="B5:H5"/>
    <mergeCell ref="A6:J6"/>
    <mergeCell ref="A4:J4"/>
    <mergeCell ref="L2:S2"/>
    <mergeCell ref="A18:D18"/>
    <mergeCell ref="A19:D19"/>
    <mergeCell ref="A52:F52"/>
    <mergeCell ref="F55:H55"/>
    <mergeCell ref="A27:D27"/>
    <mergeCell ref="A28:D28"/>
    <mergeCell ref="L5:R5"/>
    <mergeCell ref="J51:M51"/>
    <mergeCell ref="A1:J1"/>
    <mergeCell ref="A8:J8"/>
    <mergeCell ref="A10:J10"/>
    <mergeCell ref="A14:J14"/>
    <mergeCell ref="B43:F43"/>
    <mergeCell ref="A22:E22"/>
    <mergeCell ref="B44:F44"/>
    <mergeCell ref="F15:I15"/>
    <mergeCell ref="F16:F17"/>
    <mergeCell ref="G16:I16"/>
    <mergeCell ref="A29:D29"/>
    <mergeCell ref="A33:J33"/>
    <mergeCell ref="A34:J34"/>
    <mergeCell ref="A35:F35"/>
    <mergeCell ref="A20:D20"/>
    <mergeCell ref="A21:D21"/>
    <mergeCell ref="A24:J24"/>
    <mergeCell ref="F25:F26"/>
    <mergeCell ref="G25:I25"/>
    <mergeCell ref="I35:L35"/>
  </mergeCells>
  <pageMargins left="0.17" right="0.31" top="0.28999999999999998" bottom="0.75" header="0.21" footer="0.3"/>
  <pageSetup orientation="portrait" r:id="rId1"/>
  <ignoredErrors>
    <ignoredError sqref="I37:L37"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D6B3108-D256-4CDE-957A-622ACD7E63A0}">
          <x14:formula1>
            <xm:f>RateTable!$AJ$12:$AJ$13</xm:f>
          </x14:formula1>
          <xm:sqref>J9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4"/>
  <sheetViews>
    <sheetView topLeftCell="A6" workbookViewId="0">
      <selection activeCell="B28" sqref="B28"/>
    </sheetView>
  </sheetViews>
  <sheetFormatPr defaultRowHeight="12.5" x14ac:dyDescent="0.25"/>
  <cols>
    <col min="1" max="1" width="23.453125" bestFit="1" customWidth="1"/>
    <col min="2" max="2" width="10.453125" bestFit="1" customWidth="1"/>
    <col min="3" max="3" width="11" bestFit="1" customWidth="1"/>
    <col min="7" max="7" width="21.54296875" bestFit="1" customWidth="1"/>
  </cols>
  <sheetData>
    <row r="1" spans="1:36" ht="14.5" x14ac:dyDescent="0.3">
      <c r="A1" s="22" t="s">
        <v>69</v>
      </c>
      <c r="B1" s="35">
        <v>2026</v>
      </c>
      <c r="G1" s="47" t="s">
        <v>82</v>
      </c>
      <c r="H1" s="48" t="s">
        <v>83</v>
      </c>
      <c r="I1" s="48" t="s">
        <v>84</v>
      </c>
      <c r="J1" s="48" t="s">
        <v>85</v>
      </c>
      <c r="K1" s="48" t="s">
        <v>86</v>
      </c>
      <c r="L1" s="49"/>
      <c r="M1" s="50"/>
    </row>
    <row r="2" spans="1:36" ht="14.5" x14ac:dyDescent="0.3">
      <c r="B2" s="36"/>
      <c r="G2" s="48" t="s">
        <v>87</v>
      </c>
      <c r="H2" s="51">
        <v>0.54</v>
      </c>
      <c r="I2" s="47">
        <f>H2</f>
        <v>0.54</v>
      </c>
      <c r="J2" s="47">
        <f t="shared" ref="J2:J7" si="0">H2</f>
        <v>0.54</v>
      </c>
      <c r="K2" s="47">
        <f t="shared" ref="K2:K7" si="1">H2</f>
        <v>0.54</v>
      </c>
      <c r="L2" s="49"/>
      <c r="M2" s="50"/>
    </row>
    <row r="3" spans="1:36" ht="14.5" x14ac:dyDescent="0.3">
      <c r="A3" s="22" t="s">
        <v>56</v>
      </c>
      <c r="B3" s="36"/>
      <c r="G3" s="48" t="s">
        <v>88</v>
      </c>
      <c r="H3" s="51">
        <v>0.19</v>
      </c>
      <c r="I3" s="47">
        <f>H3</f>
        <v>0.19</v>
      </c>
      <c r="J3" s="47">
        <f t="shared" si="0"/>
        <v>0.19</v>
      </c>
      <c r="K3" s="47">
        <f t="shared" si="1"/>
        <v>0.19</v>
      </c>
      <c r="L3" s="49"/>
      <c r="M3" s="50"/>
    </row>
    <row r="4" spans="1:36" ht="14.5" x14ac:dyDescent="0.3">
      <c r="A4" t="s">
        <v>57</v>
      </c>
      <c r="B4" s="37">
        <v>0.06</v>
      </c>
      <c r="G4" s="48" t="s">
        <v>89</v>
      </c>
      <c r="H4" s="51">
        <v>0.06</v>
      </c>
      <c r="I4" s="47">
        <f>H4</f>
        <v>0.06</v>
      </c>
      <c r="J4" s="47">
        <f t="shared" si="0"/>
        <v>0.06</v>
      </c>
      <c r="K4" s="47">
        <f t="shared" si="1"/>
        <v>0.06</v>
      </c>
      <c r="L4" s="49"/>
      <c r="M4" s="50"/>
    </row>
    <row r="5" spans="1:36" ht="14.5" x14ac:dyDescent="0.3">
      <c r="A5" t="s">
        <v>58</v>
      </c>
      <c r="B5" s="37">
        <v>0.09</v>
      </c>
      <c r="G5" s="48" t="s">
        <v>90</v>
      </c>
      <c r="H5" s="51">
        <v>0.06</v>
      </c>
      <c r="I5" s="47">
        <f>H5</f>
        <v>0.06</v>
      </c>
      <c r="J5" s="47">
        <f t="shared" si="0"/>
        <v>0.06</v>
      </c>
      <c r="K5" s="47">
        <f t="shared" si="1"/>
        <v>0.06</v>
      </c>
      <c r="L5" s="49"/>
      <c r="M5" s="50"/>
    </row>
    <row r="6" spans="1:36" ht="14.5" x14ac:dyDescent="0.3">
      <c r="B6" s="21"/>
      <c r="G6" s="48" t="s">
        <v>91</v>
      </c>
      <c r="H6" s="51">
        <v>5.46</v>
      </c>
      <c r="I6" s="49"/>
      <c r="J6" s="47">
        <f t="shared" si="0"/>
        <v>5.46</v>
      </c>
      <c r="K6" s="47">
        <f t="shared" si="1"/>
        <v>5.46</v>
      </c>
      <c r="L6" s="49"/>
      <c r="M6" s="50"/>
    </row>
    <row r="7" spans="1:36" ht="14.5" x14ac:dyDescent="0.3">
      <c r="A7" s="22" t="s">
        <v>59</v>
      </c>
      <c r="G7" s="48" t="s">
        <v>92</v>
      </c>
      <c r="H7" s="51">
        <v>1.45</v>
      </c>
      <c r="I7" s="49"/>
      <c r="J7" s="47">
        <f t="shared" si="0"/>
        <v>1.45</v>
      </c>
      <c r="K7" s="47">
        <f t="shared" si="1"/>
        <v>1.45</v>
      </c>
      <c r="L7" s="49"/>
      <c r="M7" s="50"/>
    </row>
    <row r="8" spans="1:36" ht="14.5" x14ac:dyDescent="0.3">
      <c r="A8" t="s">
        <v>58</v>
      </c>
      <c r="G8" s="48" t="s">
        <v>93</v>
      </c>
      <c r="H8" s="51">
        <v>0.12</v>
      </c>
      <c r="I8" s="49"/>
      <c r="J8" s="49"/>
      <c r="K8" s="49"/>
      <c r="L8" s="49"/>
      <c r="M8" s="50"/>
    </row>
    <row r="9" spans="1:36" ht="14.5" x14ac:dyDescent="0.25">
      <c r="A9" t="s">
        <v>60</v>
      </c>
      <c r="B9" s="34">
        <f>H11%</f>
        <v>8.7100000000000011E-2</v>
      </c>
      <c r="G9" s="48" t="s">
        <v>94</v>
      </c>
      <c r="H9" s="51">
        <v>0.83</v>
      </c>
      <c r="I9" s="47"/>
      <c r="J9" s="47"/>
      <c r="K9" s="47"/>
      <c r="L9" s="97"/>
      <c r="M9" s="97"/>
    </row>
    <row r="10" spans="1:36" ht="14.5" x14ac:dyDescent="0.25">
      <c r="A10" t="s">
        <v>64</v>
      </c>
      <c r="B10" s="34">
        <v>1.5299999999999999E-2</v>
      </c>
      <c r="G10" s="48"/>
      <c r="H10" s="47"/>
      <c r="I10" s="47"/>
      <c r="J10" s="47"/>
      <c r="K10" s="47"/>
      <c r="L10" s="48"/>
      <c r="M10" s="50"/>
    </row>
    <row r="11" spans="1:36" ht="14.5" x14ac:dyDescent="0.25">
      <c r="G11" s="48" t="s">
        <v>95</v>
      </c>
      <c r="H11" s="47">
        <f>SUM(H2:H9)</f>
        <v>8.7100000000000009</v>
      </c>
      <c r="I11" s="52">
        <f>SUM(I2:I9)/$H$11</f>
        <v>9.7588978185993117E-2</v>
      </c>
      <c r="J11" s="52">
        <f>SUM(J2:J9)/$H$11</f>
        <v>0.89092996555683124</v>
      </c>
      <c r="K11" s="52">
        <f>SUM(K2:K9)/$H$11</f>
        <v>0.89092996555683124</v>
      </c>
      <c r="L11" s="53" t="s">
        <v>96</v>
      </c>
      <c r="M11" s="50"/>
    </row>
    <row r="12" spans="1:36" x14ac:dyDescent="0.25">
      <c r="A12" t="s">
        <v>73</v>
      </c>
      <c r="B12" s="54">
        <f>ROUND(I11,4)</f>
        <v>9.7600000000000006E-2</v>
      </c>
      <c r="AJ12" t="s">
        <v>106</v>
      </c>
    </row>
    <row r="13" spans="1:36" x14ac:dyDescent="0.25">
      <c r="A13" t="s">
        <v>74</v>
      </c>
      <c r="B13" s="54">
        <f>ROUND(J11,4)</f>
        <v>0.89090000000000003</v>
      </c>
      <c r="AJ13" t="s">
        <v>107</v>
      </c>
    </row>
    <row r="14" spans="1:36" x14ac:dyDescent="0.25">
      <c r="A14" t="s">
        <v>75</v>
      </c>
      <c r="B14" s="54">
        <f>ROUND(K11,4)</f>
        <v>0.89090000000000003</v>
      </c>
    </row>
    <row r="15" spans="1:36" ht="13" x14ac:dyDescent="0.25">
      <c r="A15" t="s">
        <v>76</v>
      </c>
      <c r="B15" s="55">
        <v>0.315</v>
      </c>
      <c r="E15" s="8"/>
      <c r="F15" s="9"/>
      <c r="G15" s="9"/>
    </row>
    <row r="16" spans="1:36" x14ac:dyDescent="0.25">
      <c r="A16" t="s">
        <v>77</v>
      </c>
      <c r="B16" s="55">
        <v>3.5000000000000003E-2</v>
      </c>
    </row>
    <row r="17" spans="1:6" x14ac:dyDescent="0.25">
      <c r="A17" t="s">
        <v>78</v>
      </c>
      <c r="B17" s="55">
        <v>4.3040000000000003</v>
      </c>
      <c r="E17" s="33"/>
    </row>
    <row r="18" spans="1:6" x14ac:dyDescent="0.25">
      <c r="A18" t="s">
        <v>79</v>
      </c>
      <c r="B18" s="55">
        <v>2.794</v>
      </c>
    </row>
    <row r="20" spans="1:6" x14ac:dyDescent="0.25">
      <c r="A20" t="s">
        <v>57</v>
      </c>
    </row>
    <row r="21" spans="1:6" x14ac:dyDescent="0.25">
      <c r="A21" t="s">
        <v>61</v>
      </c>
      <c r="B21" s="39">
        <v>2.8199999999999999E-2</v>
      </c>
    </row>
    <row r="22" spans="1:6" ht="13" x14ac:dyDescent="0.25">
      <c r="A22" s="15" t="s">
        <v>62</v>
      </c>
      <c r="B22" s="23">
        <v>0</v>
      </c>
      <c r="C22" s="56">
        <v>0</v>
      </c>
      <c r="D22" s="38"/>
    </row>
    <row r="23" spans="1:6" x14ac:dyDescent="0.25">
      <c r="A23" t="s">
        <v>63</v>
      </c>
      <c r="B23" s="23">
        <v>0</v>
      </c>
      <c r="C23" s="56">
        <v>0</v>
      </c>
      <c r="D23" s="38"/>
    </row>
    <row r="25" spans="1:6" x14ac:dyDescent="0.25">
      <c r="A25" t="s">
        <v>65</v>
      </c>
    </row>
    <row r="26" spans="1:6" x14ac:dyDescent="0.25">
      <c r="A26" t="s">
        <v>3</v>
      </c>
      <c r="B26" s="24">
        <v>7</v>
      </c>
    </row>
    <row r="27" spans="1:6" x14ac:dyDescent="0.25">
      <c r="A27" t="s">
        <v>2</v>
      </c>
      <c r="B27" s="24">
        <v>8</v>
      </c>
    </row>
    <row r="28" spans="1:6" x14ac:dyDescent="0.25">
      <c r="A28" t="s">
        <v>1</v>
      </c>
      <c r="B28" s="24">
        <v>9</v>
      </c>
    </row>
    <row r="29" spans="1:6" x14ac:dyDescent="0.25">
      <c r="A29" t="s">
        <v>66</v>
      </c>
      <c r="B29" s="25">
        <f>ROUND(B17,2)</f>
        <v>4.3</v>
      </c>
      <c r="C29" t="s">
        <v>80</v>
      </c>
    </row>
    <row r="30" spans="1:6" x14ac:dyDescent="0.25">
      <c r="A30" t="s">
        <v>70</v>
      </c>
      <c r="B30" s="25">
        <f>ROUND(B18*3,2)*12</f>
        <v>100.56</v>
      </c>
      <c r="C30" t="s">
        <v>81</v>
      </c>
    </row>
    <row r="31" spans="1:6" x14ac:dyDescent="0.25">
      <c r="C31" s="45"/>
      <c r="F31" s="46"/>
    </row>
    <row r="32" spans="1:6" x14ac:dyDescent="0.25">
      <c r="A32" t="s">
        <v>104</v>
      </c>
    </row>
    <row r="33" spans="1:3" ht="13" x14ac:dyDescent="0.25">
      <c r="A33" t="s">
        <v>67</v>
      </c>
      <c r="B33" s="41"/>
    </row>
    <row r="34" spans="1:3" ht="13" x14ac:dyDescent="0.25">
      <c r="A34" t="s">
        <v>68</v>
      </c>
      <c r="B34" s="26"/>
      <c r="C34" s="40"/>
    </row>
  </sheetData>
  <mergeCells count="1">
    <mergeCell ref="L9:M9"/>
  </mergeCells>
  <pageMargins left="0.7" right="0.7" top="0.75" bottom="0.75" header="0.3" footer="0.3"/>
  <pageSetup orientation="portrait" r:id="rId1"/>
  <rowBreaks count="1" manualBreakCount="1">
    <brk id="12"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enefits" ma:contentTypeID="0x0101007F0447A8E6C16F40A99E2D6A3630B0680402008646D8824400EB4E8622E347100A0FDE" ma:contentTypeVersion="15" ma:contentTypeDescription="UCC Custom CT" ma:contentTypeScope="" ma:versionID="1d13f27e9dda8f28d7d844b7549c6af2">
  <xsd:schema xmlns:xsd="http://www.w3.org/2001/XMLSchema" xmlns:xs="http://www.w3.org/2001/XMLSchema" xmlns:p="http://schemas.microsoft.com/office/2006/metadata/properties" xmlns:ns1="http://schemas.microsoft.com/sharepoint/v3" xmlns:ns2="eb6d8c5d-5b31-4807-8756-a31b61bec20d" xmlns:ns3="d2f6e440-8515-4122-a38e-b35b981f55dc" targetNamespace="http://schemas.microsoft.com/office/2006/metadata/properties" ma:root="true" ma:fieldsID="998ff21e9d13c5d61e1d2227e13c34a4" ns1:_="" ns2:_="" ns3:_="">
    <xsd:import namespace="http://schemas.microsoft.com/sharepoint/v3"/>
    <xsd:import namespace="eb6d8c5d-5b31-4807-8756-a31b61bec20d"/>
    <xsd:import namespace="d2f6e440-8515-4122-a38e-b35b981f55dc"/>
    <xsd:element name="properties">
      <xsd:complexType>
        <xsd:sequence>
          <xsd:element name="documentManagement">
            <xsd:complexType>
              <xsd:all>
                <xsd:element ref="ns2:i6f2cb5525bb4939af72cb97a4f89ecd" minOccurs="0"/>
                <xsd:element ref="ns2:TaxCatchAll" minOccurs="0"/>
                <xsd:element ref="ns2:TaxCatchAllLabel" minOccurs="0"/>
                <xsd:element ref="ns2:uccTrueDocumentDate" minOccurs="0"/>
                <xsd:element ref="ns2:m878ec015a4f4b73a9ca52baf1f7d80f" minOccurs="0"/>
                <xsd:element ref="ns2:e7a2213cd6994bb591e363ef1cc0e9f0" minOccurs="0"/>
                <xsd:element ref="ns3:MediaServiceLocation" minOccurs="0"/>
                <xsd:element ref="ns1:_ip_UnifiedCompliancePolicyProperties" minOccurs="0"/>
                <xsd:element ref="ns1:_ip_UnifiedCompliancePolicyUIAc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6d8c5d-5b31-4807-8756-a31b61bec20d" elementFormDefault="qualified">
    <xsd:import namespace="http://schemas.microsoft.com/office/2006/documentManagement/types"/>
    <xsd:import namespace="http://schemas.microsoft.com/office/infopath/2007/PartnerControls"/>
    <xsd:element name="i6f2cb5525bb4939af72cb97a4f89ecd" ma:index="8" nillable="true" ma:taxonomy="true" ma:internalName="i6f2cb5525bb4939af72cb97a4f89ecd" ma:taxonomyFieldName="uccDocumentType" ma:displayName="Document Type" ma:readOnly="false" ma:default="" ma:fieldId="{26f2cb55-25bb-4939-af72-cb97a4f89ecd}" ma:sspId="3c940ca1-5ff5-4c12-9ecd-e33ede4a829f" ma:termSetId="c0b74db9-4df9-4803-aeb2-c71138ab57a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adc83b7-bf78-459d-8904-6d9dd590217e}" ma:internalName="TaxCatchAll" ma:showField="CatchAllData" ma:web="f806c563-9df7-4464-9b33-fb1e0df6c24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adc83b7-bf78-459d-8904-6d9dd590217e}" ma:internalName="TaxCatchAllLabel" ma:readOnly="true" ma:showField="CatchAllDataLabel" ma:web="f806c563-9df7-4464-9b33-fb1e0df6c245">
      <xsd:complexType>
        <xsd:complexContent>
          <xsd:extension base="dms:MultiChoiceLookup">
            <xsd:sequence>
              <xsd:element name="Value" type="dms:Lookup" maxOccurs="unbounded" minOccurs="0" nillable="true"/>
            </xsd:sequence>
          </xsd:extension>
        </xsd:complexContent>
      </xsd:complexType>
    </xsd:element>
    <xsd:element name="uccTrueDocumentDate" ma:index="12" nillable="true" ma:displayName="True Document Date" ma:default="[today]" ma:format="DateOnly" ma:internalName="uccTrueDocumentDate" ma:readOnly="false">
      <xsd:simpleType>
        <xsd:restriction base="dms:DateTime"/>
      </xsd:simpleType>
    </xsd:element>
    <xsd:element name="m878ec015a4f4b73a9ca52baf1f7d80f" ma:index="13" nillable="true" ma:taxonomy="true" ma:internalName="m878ec015a4f4b73a9ca52baf1f7d80f" ma:taxonomyFieldName="UCCMonth" ma:displayName="Month" ma:default="" ma:fieldId="{6878ec01-5a4f-4b73-a9ca-52baf1f7d80f}" ma:sspId="3c940ca1-5ff5-4c12-9ecd-e33ede4a829f" ma:termSetId="0dff0584-8c17-46e1-9d32-d2a5e66cb531" ma:anchorId="00000000-0000-0000-0000-000000000000" ma:open="false" ma:isKeyword="false">
      <xsd:complexType>
        <xsd:sequence>
          <xsd:element ref="pc:Terms" minOccurs="0" maxOccurs="1"/>
        </xsd:sequence>
      </xsd:complexType>
    </xsd:element>
    <xsd:element name="e7a2213cd6994bb591e363ef1cc0e9f0" ma:index="15" nillable="true" ma:taxonomy="true" ma:internalName="e7a2213cd6994bb591e363ef1cc0e9f0" ma:taxonomyFieldName="UCCYear" ma:displayName="Year" ma:default="" ma:fieldId="{e7a2213c-d699-4bb5-91e3-63ef1cc0e9f0}" ma:sspId="3c940ca1-5ff5-4c12-9ecd-e33ede4a829f" ma:termSetId="33d969ce-414b-4f34-87d3-9ff51fae1de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f6e440-8515-4122-a38e-b35b981f55dc" elementFormDefault="qualified">
    <xsd:import namespace="http://schemas.microsoft.com/office/2006/documentManagement/types"/>
    <xsd:import namespace="http://schemas.microsoft.com/office/infopath/2007/PartnerControls"/>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c940ca1-5ff5-4c12-9ecd-e33ede4a829f" ContentTypeId="0x0101007F0447A8E6C16F40A99E2D6A3630B068" PreviousValue="false"/>
</file>

<file path=customXml/item4.xml><?xml version="1.0" encoding="utf-8"?>
<p:properties xmlns:p="http://schemas.microsoft.com/office/2006/metadata/properties" xmlns:xsi="http://www.w3.org/2001/XMLSchema-instance" xmlns:pc="http://schemas.microsoft.com/office/infopath/2007/PartnerControls">
  <documentManagement>
    <uccTrueDocumentDate xmlns="eb6d8c5d-5b31-4807-8756-a31b61bec20d">2023-09-27T17:29:51+00:00</uccTrueDocumentDate>
    <_ip_UnifiedCompliancePolicyUIAction xmlns="http://schemas.microsoft.com/sharepoint/v3" xsi:nil="true"/>
    <TaxCatchAll xmlns="eb6d8c5d-5b31-4807-8756-a31b61bec20d" xsi:nil="true"/>
    <m878ec015a4f4b73a9ca52baf1f7d80f xmlns="eb6d8c5d-5b31-4807-8756-a31b61bec20d">
      <Terms xmlns="http://schemas.microsoft.com/office/infopath/2007/PartnerControls"/>
    </m878ec015a4f4b73a9ca52baf1f7d80f>
    <_ip_UnifiedCompliancePolicyProperties xmlns="http://schemas.microsoft.com/sharepoint/v3" xsi:nil="true"/>
    <i6f2cb5525bb4939af72cb97a4f89ecd xmlns="eb6d8c5d-5b31-4807-8756-a31b61bec20d">
      <Terms xmlns="http://schemas.microsoft.com/office/infopath/2007/PartnerControls"/>
    </i6f2cb5525bb4939af72cb97a4f89ecd>
    <e7a2213cd6994bb591e363ef1cc0e9f0 xmlns="eb6d8c5d-5b31-4807-8756-a31b61bec20d">
      <Terms xmlns="http://schemas.microsoft.com/office/infopath/2007/PartnerControls"/>
    </e7a2213cd6994bb591e363ef1cc0e9f0>
  </documentManagement>
</p:properties>
</file>

<file path=customXml/itemProps1.xml><?xml version="1.0" encoding="utf-8"?>
<ds:datastoreItem xmlns:ds="http://schemas.openxmlformats.org/officeDocument/2006/customXml" ds:itemID="{CF0B7299-C924-4230-B1B7-1CEB16260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6d8c5d-5b31-4807-8756-a31b61bec20d"/>
    <ds:schemaRef ds:uri="d2f6e440-8515-4122-a38e-b35b981f5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96BDDB-8843-4C8B-9326-40AFEF273F7C}">
  <ds:schemaRefs>
    <ds:schemaRef ds:uri="http://schemas.microsoft.com/sharepoint/v3/contenttype/forms"/>
  </ds:schemaRefs>
</ds:datastoreItem>
</file>

<file path=customXml/itemProps3.xml><?xml version="1.0" encoding="utf-8"?>
<ds:datastoreItem xmlns:ds="http://schemas.openxmlformats.org/officeDocument/2006/customXml" ds:itemID="{6EFD2705-4F2E-47FA-AF11-5370102AE6B4}">
  <ds:schemaRefs>
    <ds:schemaRef ds:uri="Microsoft.SharePoint.Taxonomy.ContentTypeSync"/>
  </ds:schemaRefs>
</ds:datastoreItem>
</file>

<file path=customXml/itemProps4.xml><?xml version="1.0" encoding="utf-8"?>
<ds:datastoreItem xmlns:ds="http://schemas.openxmlformats.org/officeDocument/2006/customXml" ds:itemID="{5039C45A-3BA1-48AE-ACAB-9A651D73124A}">
  <ds:schemaRefs>
    <ds:schemaRef ds:uri="http://schemas.microsoft.com/office/2006/metadata/properties"/>
    <ds:schemaRef ds:uri="http://purl.org/dc/elements/1.1/"/>
    <ds:schemaRef ds:uri="http://purl.org/dc/terms/"/>
    <ds:schemaRef ds:uri="http://schemas.microsoft.com/sharepoint/v3"/>
    <ds:schemaRef ds:uri="http://schemas.microsoft.com/office/2006/documentManagement/types"/>
    <ds:schemaRef ds:uri="http://schemas.openxmlformats.org/package/2006/metadata/core-properties"/>
    <ds:schemaRef ds:uri="eb6d8c5d-5b31-4807-8756-a31b61bec20d"/>
    <ds:schemaRef ds:uri="http://purl.org/dc/dcmitype/"/>
    <ds:schemaRef ds:uri="d2f6e440-8515-4122-a38e-b35b981f55d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2026 Calculator</vt:lpstr>
      <vt:lpstr>RateTable</vt:lpstr>
      <vt:lpstr>CoreER</vt:lpstr>
      <vt:lpstr>EI</vt:lpstr>
      <vt:lpstr>EN35CF</vt:lpstr>
      <vt:lpstr>EN35CS</vt:lpstr>
      <vt:lpstr>FedFamily</vt:lpstr>
      <vt:lpstr>LTD</vt:lpstr>
      <vt:lpstr>MBTax</vt:lpstr>
      <vt:lpstr>MBTaxPortion</vt:lpstr>
      <vt:lpstr>ONTax</vt:lpstr>
      <vt:lpstr>ONTaxPortion</vt:lpstr>
      <vt:lpstr>OptFamily</vt:lpstr>
      <vt:lpstr>OptSingle</vt:lpstr>
      <vt:lpstr>PenEE</vt:lpstr>
      <vt:lpstr>PenER</vt:lpstr>
      <vt:lpstr>QCTax</vt:lpstr>
      <vt:lpstr>QCTaxPortion</vt:lpstr>
      <vt:lpstr>RCP</vt:lpstr>
      <vt:lpstr>RWBTax</vt:lpstr>
      <vt:lpstr>year</vt:lpstr>
    </vt:vector>
  </TitlesOfParts>
  <Company>The United Church of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Budgeting Tools for Treasurers - Calculating Pension &amp; Benefits Deductions (2026)</dc:title>
  <dc:subject>Spreadsheet with embedded calculations to assist United Church treasurers in determining the deduction amounts for United Church pension and benefits, and the taxable benefit for group insurance amount to be reported through payroll.</dc:subject>
  <dc:creator>The United Church of Canada</dc:creator>
  <cp:keywords>budget, spreadsheet, worksheet, payroll</cp:keywords>
  <cp:lastModifiedBy>Cara James</cp:lastModifiedBy>
  <cp:lastPrinted>2018-10-25T13:06:58Z</cp:lastPrinted>
  <dcterms:created xsi:type="dcterms:W3CDTF">2014-09-12T16:36:58Z</dcterms:created>
  <dcterms:modified xsi:type="dcterms:W3CDTF">2025-10-22T17:47:16Z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0x0101007F0447A8E6C16F40A99E2D6A3630B0680402008646D8824400EB4E8622E347100A0FDE</vt:lpwstr>
  </property>
  <property fmtid="{D5CDD505-2E9C-101B-9397-08002B2CF9AE}" pid="3" name="UCCMonth">
    <vt:lpwstr/>
  </property>
  <property fmtid="{D5CDD505-2E9C-101B-9397-08002B2CF9AE}" pid="4" name="MediaServiceImageTags">
    <vt:lpwstr/>
  </property>
  <property fmtid="{D5CDD505-2E9C-101B-9397-08002B2CF9AE}" pid="5" name="uccDocumentType">
    <vt:lpwstr/>
  </property>
  <property fmtid="{D5CDD505-2E9C-101B-9397-08002B2CF9AE}" pid="6" name="UCCYear">
    <vt:lpwstr/>
  </property>
  <property fmtid="{D5CDD505-2E9C-101B-9397-08002B2CF9AE}" pid="7" name="lcf76f155ced4ddcb4097134ff3c332f">
    <vt:lpwstr/>
  </property>
</Properties>
</file>